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sheet7.xml" ContentType="application/vnd.openxmlformats-officedocument.spreadsheetml.worksheet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6" activeTab="6"/>
  </bookViews>
  <sheets>
    <sheet name="2019 с дворами" sheetId="1" state="hidden" r:id="rId3"/>
    <sheet name="Лист3" sheetId="2" state="hidden" r:id="rId4"/>
    <sheet name="для экономистов" sheetId="3" state="hidden" r:id="rId5"/>
    <sheet name="для ВКС" sheetId="4" state="hidden" r:id="rId6"/>
    <sheet name="Лист1" sheetId="5" state="hidden" r:id="rId7"/>
    <sheet name="Лист2" sheetId="6" state="hidden" r:id="rId8"/>
    <sheet name="2025" sheetId="7" state="visible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function="false" hidden="false" localSheetId="0" name="_xlnm.Print_Area" vbProcedure="false">'2019 с дворами'!$A$1:$M$51</definedName>
    <definedName function="false" hidden="false" localSheetId="6" name="_xlnm.Print_Area" vbProcedure="false">'2025'!$A$1:$M$10</definedName>
    <definedName function="false" hidden="false" localSheetId="3" name="_xlnm.Print_Area" vbProcedure="false">'для ВКС'!$B$1:$P$31</definedName>
    <definedName function="false" hidden="false" localSheetId="2" name="_xlnm.Print_Area" vbProcedure="false">'для экономистов'!$A$1:$P$40</definedName>
    <definedName function="false" hidden="false" localSheetId="5" name="_xlnm.Print_Area" vbProcedure="false">Лист2!$A$1:$M$23</definedName>
    <definedName function="false" hidden="false" localSheetId="5" name="_xlnm.Print_Titles" vbProcedure="false">Лист2!$6:$8</definedName>
    <definedName function="false" hidden="false" localSheetId="1" name="_xlnm.Print_Area" vbProcedure="false">Лист3!$A$1:$D$11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G25" authorId="0">
      <text>
        <r>
          <rPr>
            <sz val="10"/>
            <rFont val="Arial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сумма по соглашению 42 187 327,28 всего по комфортной городской среде:
21 000 000,00 согласно сметам по набережной;
42 187 327,28 - 21 000 000,00 = 21 187 327,28(благоустройство дворов);
41 765 454,00 сумма софинансирования Минстрой;
20 790 000,00 сумма софинансирования Минстрой набережная;
41 765 454,00 - 20 790 000,00 = 20 975 454,00(сумма софинансирования Минстрой дворы);
доля финансирования Минстрой 97% ФБ, 3% РБ;
20 975 454,00/100*97 = 20 346 190,38 сумма ФБ дворы;
20 975 454,00/100*3 = 629 263,62 сумма РБ дворы;
21 187 327,28*1%(софинансирование МО) = 211 873,28 сумма МО дворы
 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G24" authorId="0">
      <text>
        <r>
          <rPr>
            <sz val="10"/>
            <rFont val="Arial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сумма по соглашению 42 187 327,28 всего по комфортной городской среде:
21 000 000,00 согласно сметам по набережной;
42 187 327,28 - 21 000 000,00 = 21 187 327,28(благоустройство дворов);
41 765 454,00 сумма софинансирования Минстрой;
20 790 000,00 сумма софинансирования Минстрой набережная;
41 765 454,00 - 20 790 000,00 = 20 975 454,00(сумма софинансирования Минстрой дворы);
доля финансирования Минстрой 97% ФБ, 3% РБ;
20 975 454,00/100*97 = 20 346 190,38 сумма ФБ дворы;
20 975 454,00/100*3 = 629 263,62 сумма РБ дворы;
21 187 327,28*1%(софинансирование МО) = 211 873,28 сумма МО дворы
 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G25" authorId="0">
      <text>
        <r>
          <rPr>
            <sz val="10"/>
            <rFont val="Arial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сумма по соглашению 42 187 327,28 всего по комфортной городской среде:
21 000 000,00 согласно сметам по набережной;
42 187 327,28 - 21 000 000,00 = 21 187 327,28(благоустройство дворов);
41 765 454,00 сумма софинансирования Минстрой;
20 790 000,00 сумма софинансирования Минстрой набережная;
41 765 454,00 - 20 790 000,00 = 20 975 454,00(сумма софинансирования Минстрой дворы);
доля финансирования Минстрой 97% ФБ, 3% РБ;
20 975 454,00/100*97 = 20 346 190,38 сумма ФБ дворы;
20 975 454,00/100*3 = 629 263,62 сумма РБ дворы;
21 187 327,28*1%(софинансирование МО) = 211 873,28 сумма МО дворы
 </t>
        </r>
      </text>
    </comment>
  </commentList>
</comments>
</file>

<file path=xl/sharedStrings.xml><?xml version="1.0" encoding="utf-8"?>
<sst xmlns="http://schemas.openxmlformats.org/spreadsheetml/2006/main" count="726" uniqueCount="268">
  <si>
    <t xml:space="preserve">Приложение</t>
  </si>
  <si>
    <t xml:space="preserve">к распоряжению Администрации города Вокинска от "_____" ______________2019 года №________</t>
  </si>
  <si>
    <t xml:space="preserve">ПЕРЕЧЕНЬ ОБЪЕКТОВ МУНИЦИПАЛЬНОЙ СОБСТВЕННОСТИ,
подлежащих капитальному строительству и капитальному ремонту на 2019 год
по МО «Город Воткинск»
</t>
  </si>
  <si>
    <t xml:space="preserve">№ п.п.</t>
  </si>
  <si>
    <t xml:space="preserve">Наименование объекта</t>
  </si>
  <si>
    <t xml:space="preserve">Направление инвестирования (строительство, реконструкция, в том числе с элементами реставрации, техническое перевооружение проектно-изыскательские работы, приобретение) / Виды производимых работ (капитальный ремонт, благоустройство и т.д.)</t>
  </si>
  <si>
    <t xml:space="preserve">Мощность (прирост мощности) объекта</t>
  </si>
  <si>
    <t xml:space="preserve">Сроки проведения мероприятий </t>
  </si>
  <si>
    <t xml:space="preserve">Объем бюджетных ассигнований, предоставляемых на   осуществление  мероприятий в 2019 году / тыс.руб.</t>
  </si>
  <si>
    <t xml:space="preserve">в том числе по источникам финансирования</t>
  </si>
  <si>
    <t xml:space="preserve">Наименование программной (непрограммной) деятельности /  наименование отрасли /  наименование подпрограммной деятельности /   нормативно-правовое обоснование</t>
  </si>
  <si>
    <t xml:space="preserve">Наименование главного распорядителя бюджетных средств / наименование исполнителя программных (непрограммных) мероприятий </t>
  </si>
  <si>
    <t xml:space="preserve">бюджет Удмуртской Республики</t>
  </si>
  <si>
    <t xml:space="preserve">федеральный бюджет</t>
  </si>
  <si>
    <t xml:space="preserve">бюджет МО</t>
  </si>
  <si>
    <t xml:space="preserve">иные источники финансирования</t>
  </si>
  <si>
    <t xml:space="preserve">Строительство канализационных сетей и сооружений хозяйственно-бытовой канализации от ул. Тихая до КНС № 2 в г. Воткинске Удмуртской Республики     (1 этап - от ул. Гагарина до КНС № 2)</t>
  </si>
  <si>
    <t xml:space="preserve">строительство</t>
  </si>
  <si>
    <t xml:space="preserve">Строительство канализационных сетей (коллектор) 1,3 км; строительство КНС 1 и реконструкция КНС 2</t>
  </si>
  <si>
    <t xml:space="preserve">2018       2019</t>
  </si>
  <si>
    <t xml:space="preserve">Адресная инвестиционная программа Удмуртской Республики на 2019 год / Коммунальная инфраструктура / Государственная программа Удмуртской Республики «Развитие инвестиционной деятельности в Удмуртской Республике». Мероприятие «Оказание государственной поддержки моногородам Удмуртской Республики» (субсидии) / распоряжение Правительства Удмуртской Республики от 15.02.2019 года №144-р</t>
  </si>
  <si>
    <t xml:space="preserve">Минстрой УР / Управление ЖКХ Администрации города Воткинска  </t>
  </si>
  <si>
    <t xml:space="preserve">Строительство повысительной насосной станции в районе ул. 1905 года, в г. Воткинске Удмуртской Республики  </t>
  </si>
  <si>
    <t xml:space="preserve">Мощность насосной станции 8520,0 м3/сут</t>
  </si>
  <si>
    <t xml:space="preserve">2019             2020</t>
  </si>
  <si>
    <t xml:space="preserve">Газоснабжение жилых домов района Вогулка в г.Воткинске</t>
  </si>
  <si>
    <t xml:space="preserve">3 км</t>
  </si>
  <si>
    <t xml:space="preserve">2019            2020</t>
  </si>
  <si>
    <t xml:space="preserve">Адресная инвестиционная программа Удмуртской Республики на 2019 год / Газоснабжение / Государственная программа Удмуртской Республики «Развитие строительной отрасли и регулирование градостроительной деятельности в Удмуртской Республики». (субсидии) / распоряжение Правительства Удмуртской Республики от 15.02.2019 года №144-р</t>
  </si>
  <si>
    <t xml:space="preserve">Минстрой УР / Управление капитального строительства Администрации города Воткинска  </t>
  </si>
  <si>
    <t xml:space="preserve">Здание общеобразовательной школы на 825 мест в мкр.Южный г.Воткинска (в т.ч.ПИР)</t>
  </si>
  <si>
    <t xml:space="preserve">проектно-изыскательские работы, строительство</t>
  </si>
  <si>
    <t xml:space="preserve">825 шк.мест</t>
  </si>
  <si>
    <t xml:space="preserve">2019            2021</t>
  </si>
  <si>
    <t xml:space="preserve">Адресная инвестиционная программа Удмуртской Республики на 2019 год / Образование / Государственная программа Удмуртской Республики «Развитие образования». (субсидии) / распоряжение Правительства Удмуртской Республики от 15.02.2019 года №144-р</t>
  </si>
  <si>
    <t xml:space="preserve">Здание дошкольной образовательной организации с группами для детей от 2-х месяцев до 3-х лет с пищеблоком и прачечной по адресу: УР, г.Воткинск в районе ул.Тихая (ПИР)</t>
  </si>
  <si>
    <t xml:space="preserve">проектно-изыскательские работы</t>
  </si>
  <si>
    <t xml:space="preserve">80 д/д мест</t>
  </si>
  <si>
    <t xml:space="preserve">Здание дошкольной образовательной организации с группами для детей  до трех лет с пищеблоком и прачечной по адресу: УР, г.Воткинск в районе ул.Школьная (ПИР)</t>
  </si>
  <si>
    <t xml:space="preserve">Здание дошкольной образовательной организации с группами для детей  до трех лет с пищеблоком и прачечной по адресу: УР, г.Воткинск в районе ул.Ленинградская (ПИР)</t>
  </si>
  <si>
    <t xml:space="preserve">Адресная инвестиционная программа Удмуртской Республики на 2019 год / Образование / Государственная программа Удмуртской Республики «Развитие образования» (субсидии) / распоряжение Правительства Удмуртской Республики от 15.02.2019 года №144-р</t>
  </si>
  <si>
    <t xml:space="preserve">Здание дошкольной образовательной организации с группами для детей от 2-х месяцев до 3-х лет с пищеблоком и прачечной по адресу: УР, г.Воткинск в районе ул.Тихая </t>
  </si>
  <si>
    <t xml:space="preserve">Адресная инвестиционная программа Удмуртской Республики на 2019 год / Образование / Реализация мероприятий по созданию дополнительных мест для детей от 2 месяцев до 3 лет в дошкольных образовательных организациях Удмуртской Республики.  Государственная программа Удмуртской Республики «Развитие образования» (субсидии) / распоряжение Правительства Удмуртской Республики от 15.02.2019 года №144-р</t>
  </si>
  <si>
    <t xml:space="preserve">Строительство крытого катка с искусственным льдом в г.Воткинске (ПИР)</t>
  </si>
  <si>
    <t xml:space="preserve">пропускная способность 50 чел./смен (тренировочные занятия), 120 чел./смен (массовое катание), 400 мест на трибунах</t>
  </si>
  <si>
    <t xml:space="preserve">Адресная инвестиционная программа Удмуртской Республики на 2019 год / Физическая культура и спорт / Государственная программа Удмуртской Республики «Развитие строительной отрасли и регулирования градостроительной деятельности в Удмуртской Республике» (субсидии) / распоряжение Правительства Удмуртской Республики от 15.02.2019 года №144-р</t>
  </si>
  <si>
    <t xml:space="preserve">Минстрой УР / Управление культуры, спорта и молодежной политики Администрации города Воткинска / МАУ СШ "Знамя" </t>
  </si>
  <si>
    <t xml:space="preserve">Реконструкция автомобильной дороги по ул.Победы, участок от автодороги Объездная г.Воткинска до завода РТО в г.Воткинске Удмуртской Республики</t>
  </si>
  <si>
    <t xml:space="preserve">реконструкция</t>
  </si>
  <si>
    <t xml:space="preserve">1,109 км/7762кв.м.</t>
  </si>
  <si>
    <t xml:space="preserve">2018        2019</t>
  </si>
  <si>
    <t xml:space="preserve">Оказание государственной поддержки моногородам Удмуртской Республики на проведение мероприятий по строительству и (или) реконструкции объектов  инфраструктуры  / Дорожное хозяйство (дорожные фонды) / Постановление Правительства Удмуртской Республики от 31.01.2019 года №13</t>
  </si>
  <si>
    <t xml:space="preserve">Минтранс УР / Управление капитального строительства Администрации города Воткинска  </t>
  </si>
  <si>
    <t xml:space="preserve">( средства НКО «Фонд развития моногородов»)</t>
  </si>
  <si>
    <t xml:space="preserve">Реконструкция участка автомобильной дороги от ул. 3 км Камской ж/д до ул. 6 км Камской железной дороги, площадка «Сива» в г.Воткинске</t>
  </si>
  <si>
    <t xml:space="preserve">реконструкция/ проектирование</t>
  </si>
  <si>
    <t xml:space="preserve">1,52 км/10640кв.м</t>
  </si>
  <si>
    <t xml:space="preserve">Строительство и реконструкция автомобильных дорог местного значения и искусственных сооружений на них / Развитие сети автомобильных дорог Удмуртской Республики / Дорожное хозяйство (дорожные фонды) / Постановление Правительства Удмуртской Республики от 25.02.2019 года №60</t>
  </si>
  <si>
    <t xml:space="preserve">Минтранс УР / Управление капитального строительства Администрации города Воткинска</t>
  </si>
  <si>
    <t xml:space="preserve">Газоснабжение жилых домов по ул.Пугачева, Подлесная, Достоевского в г.Воткинске (ПИР) </t>
  </si>
  <si>
    <t xml:space="preserve">газоснабжение 30 ж.д.</t>
  </si>
  <si>
    <t xml:space="preserve">Муниципальная программа МО "Город Воткинск" "Капитальное строительство, реконструкция и капитальный ремонт объектов муниципальной собственности"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</si>
  <si>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Управление капитального строительства Администрации города Воткинска</t>
  </si>
  <si>
    <t xml:space="preserve">Техническое перевооружение ШРП №14 в г.Воткинске</t>
  </si>
  <si>
    <t xml:space="preserve">техническое перевооружение</t>
  </si>
  <si>
    <t xml:space="preserve">ГРПШ 1шт.</t>
  </si>
  <si>
    <t xml:space="preserve">Парк Петра Ильича Чайковсского "Времена года" в г.Воткинске</t>
  </si>
  <si>
    <t xml:space="preserve">Минстрой УР / Управление капитального строительства Администрации города Воткинска </t>
  </si>
  <si>
    <t xml:space="preserve">Сохранение и развитие исторического центра г.Воткинска</t>
  </si>
  <si>
    <t xml:space="preserve">благоустройство</t>
  </si>
  <si>
    <t xml:space="preserve">Государственная программа Удмуртской Республики "Формирование современной городской среды на территории Удмуртской Республики" / Постановление Правительства Удмуртской Республики от 31.08.2017 года №365</t>
  </si>
  <si>
    <t xml:space="preserve">Минстрой УР / Управление капитального строительства Администрации города Воткинска / МАУ "УКС г.Воткинска"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</si>
  <si>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Королева, д. 28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</si>
  <si>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1 Мая, д. 155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</si>
  <si>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1 Мая, д. 153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</si>
  <si>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Кунгурцева, д. 1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</si>
  <si>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Зорина, д. 115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</si>
  <si>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Дзержинского, д. 6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</si>
  <si>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Волгоградская, д. 25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</si>
  <si>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Белинского, д. 18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</si>
  <si>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Королева, д. 22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</si>
  <si>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Спорта, д. 44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</si>
  <si>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1905, д. 5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</si>
  <si>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Гастелло, д. 5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</si>
  <si>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Верхняя, д. 9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</si>
  <si>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Королева, д. 4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</si>
  <si>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Павлова, д. 6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</si>
  <si>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Павлова, д. 1 </t>
  </si>
  <si>
    <t xml:space="preserve">Благоустройство дворовой территории жилого дома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по адресу: г. Воткинск, ул. 1 Мая, д. 131 </t>
  </si>
  <si>
    <t xml:space="preserve">Строительство водопроводных и канализационных сетей к оздоровительному комплексу в районе ул. Луначарского в г. Воткинске</t>
  </si>
  <si>
    <t xml:space="preserve">ПИР</t>
  </si>
  <si>
    <t xml:space="preserve">Строительство сетей водоснабжения 1350 м и сетей водоотведения 360м,1 повысительная насосная станция </t>
  </si>
  <si>
    <t xml:space="preserve">Содержание и развитие городского хозяйства на 2015-201 годы / Постановление Администрации города Воткинска от 07.10.2014 №2249 / 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</si>
  <si>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Управление ЖКХ Администрации города Воткинска</t>
  </si>
  <si>
    <t xml:space="preserve">Приобретение оборудования для установки дополнительных секций подогревателей горячего водоснабжения (ГВС) для котельной №8 по ул. Луначарского,39 в г. Воткинске УР</t>
  </si>
  <si>
    <t xml:space="preserve">приобретение</t>
  </si>
  <si>
    <t xml:space="preserve">комплект оборудования для капитального ремонта котельной</t>
  </si>
  <si>
    <t xml:space="preserve">Перечень мероприятий в области поддержки и развития коммунального хозяйства в УР, направленных на повышение надежности, устойчивости и экономичности жилищно-коммунального хозяйства в УР на 2019 год / Распоряжением Правительства УР от 19 февраля 2019 года №151-р</t>
  </si>
  <si>
    <t xml:space="preserve">Итого:</t>
  </si>
  <si>
    <t xml:space="preserve">Список планируемых к передаче объектов основных средств в муниципальную имущественную казну в 2019 году от УКС Администрации города Воткинска</t>
  </si>
  <si>
    <t xml:space="preserve">1.</t>
  </si>
  <si>
    <t xml:space="preserve">Газоснабжение жилых домов района Вогулка в г.Воткинске (2-3 этап)</t>
  </si>
  <si>
    <t xml:space="preserve">укс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</si>
  <si>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</si>
  <si>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</si>
  <si>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</si>
  <si>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</si>
  <si>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</si>
  <si>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</si>
  <si>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Газоснабжение жилых домов по ул.Пирогова, Тургенева, Григоровича в г.Воткинске</t>
  </si>
  <si>
    <t xml:space="preserve">ИТОГО:</t>
  </si>
  <si>
    <r>
      <rPr>
        <b val="true"/>
        <sz val="11"/>
        <color theme="1"/>
        <rFont val="Times New Roman"/>
        <family val="1"/>
        <charset val="204"/>
      </rPr>
      <t xml:space="preserve">Справочно</t>
    </r>
    <r>
      <rPr>
        <sz val="11"/>
        <color theme="1"/>
        <rFont val="Times New Roman"/>
        <family val="1"/>
        <charset val="204"/>
      </rPr>
      <t xml:space="preserve">: в 2019 году также планируется передача капитальных вложений в муниципальную имущественную казну на увеличение стоимости существующих объектов основных средств, примерная сумма капитальных вложений на 15.04.2019 года 63 930,7 тыс.руб. (реконструкция яслей по ул.Светлая,д.8 и Кирова, д.56) </t>
    </r>
  </si>
  <si>
    <t xml:space="preserve">Приложение 1</t>
  </si>
  <si>
    <t xml:space="preserve">к письму от 23.07.2019 года №   315/1-11 </t>
  </si>
  <si>
    <t xml:space="preserve">Информация о достигнутых результатах по объектам муниципальной собственности,
планируемых к строительству, реконструкции, техническому перевооружению, приобретению, капитальному ремонту за 1 полугодие 2019 года
по МО «Город Воткинск» 
</t>
  </si>
  <si>
    <t xml:space="preserve">БА, ЛБО, ПОФ</t>
  </si>
  <si>
    <t xml:space="preserve">Достигнутый результат</t>
  </si>
  <si>
    <t xml:space="preserve">БА, ЛБО</t>
  </si>
  <si>
    <t xml:space="preserve">ПОФ</t>
  </si>
  <si>
    <t xml:space="preserve">2018                      2019</t>
  </si>
  <si>
    <t xml:space="preserve">Адресная инвестиционная программа Удмуртской Республики на 2019 год / Коммунальная инфраструктура / Государственная программа Удмуртской Республики «Развитие инвестиционной деятельности в Удмуртской Республике». Мероприятие «Оказание государственной поддержки моногородам Удмуртской Республики»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</si>
  <si>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Объект введен в эксплуатацию постановлением Адмнистрации города Воткинска от 30.01.2019 года №204, УКС Администрации города Воткинска выполняло функции технического заказчика на данном объекте по Соглашению б/н от 22.08.2018 года</t>
  </si>
  <si>
    <t xml:space="preserve">Газоснабжение жилых домов района Вогулка в г.Воткинске (2-3этап)</t>
  </si>
  <si>
    <t xml:space="preserve">2019                2020</t>
  </si>
  <si>
    <t xml:space="preserve">Адресная инвестиционная программа Удмуртской Республики на 2019 год / Газоснабжение / Государственная программа Удмуртской Республики «Развитие строительной отрасли и регулирование градостроительной деятельности в Удмуртской Республики».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</si>
  <si>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выполнена корректировка проекта с выделением этапов строительства (пусковых комплексов); заключен м/к по строительству объекта, срок выполнения работ 24.09.2019</t>
  </si>
  <si>
    <t xml:space="preserve">2019                     2021</t>
  </si>
  <si>
    <t xml:space="preserve">Адресная инвестиционная программа Удмуртской Республики на 2019 год / Образование / Государственная программа Удмуртской Республики «Развитие образования».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</si>
  <si>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определена начальная максимальная цена контракта 9 600,0 т.р., проект контракта на согласовании РЦЗ УР, примерная дата подписания м/к 05.08.2019</t>
  </si>
  <si>
    <t xml:space="preserve">выполнены работы по проектированию объекта 1 860,0 т.р., заключен м/к на строительство объекта по основному перечню работ 74 867,45 т.р., работы ведутся, срок выполнения работ 01.11.2019</t>
  </si>
  <si>
    <t xml:space="preserve">выполнены работы по проектированию объекта 1 990,0 т.р., заключен м/к по строительству объекта по основному перечню работ 80 365,7 т.р., срок выполнения работ 30.03.2020 </t>
  </si>
  <si>
    <t xml:space="preserve">Адресная инвестиционная программа Удмуртской Республики на 2019 год / Образование / Государственная программа Удмуртской Республики «Развитие образования»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</si>
  <si>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заключен контракт на выполнение ПИР на сумму 1 380,0 т.р., срок выполнения работ 30.09.2019</t>
  </si>
  <si>
    <t xml:space="preserve">Здание дошкольной образовательной организации с группами для детей до 3-х лет с пищеблоком и прачечной по адресу: УР, г.Воткинск, ул.Кирова, д.56 </t>
  </si>
  <si>
    <t xml:space="preserve">Адресная инвестиционная программа Удмуртской Республики на 2019 год / Образование / Реализация мероприятий по созданию дополнительных мест для детей от 2 месяцев до 3 лет в дошкольных образовательных организациях Удмуртской Республики.  Государственная программа Удмуртской Республики «Развитие образования»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</si>
  <si>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заключен контракт по строительству объекта по основным видам работ 20 657,78  т.р.,работы ведутся, срок выполнения 01.09.2019</t>
  </si>
  <si>
    <t xml:space="preserve">Здание дошкольной образовательной организации с группами для детей до 3-х лет с пищеблоком и прачечной по адресу: УР, г.Воткинск, ул.Светлая, д.8 </t>
  </si>
  <si>
    <t xml:space="preserve">заключен контракт по строительству объекта по основным видам работ 26 328,08 т.р., работы ведутся, срок выполнения 01.09.2019</t>
  </si>
  <si>
    <t xml:space="preserve">Адресная инвестиционная программа Удмуртской Республики на 2019 год / Физическая культура и спорт / Государственная программа Удмуртской Республики «Развитие строительной отрасли и регулирования градостроительной деятельности в Удмуртской Республике»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</si>
  <si>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заключены договора по корректировке проетной документации, УКС Администрации г.Воткинска осуществляет контроль по сопровождению проектной документации </t>
  </si>
  <si>
    <t xml:space="preserve">Оказание государственной поддержки моногородам Удмуртской Республики на проведение мероприятий по строительству и (или) реконструкции объектов  инфраструктуры  / Дорожное хозяйство (дорожные фонды) / Постановление Правительства Удмуртской Республики от 31.01.2019 года №13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</si>
  <si>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муниципальный контракт заключен в августе 2018 года, срок выполнения работ 01.07.2019 года, дата ввода объекта 31.07.2019 </t>
  </si>
  <si>
    <t xml:space="preserve">Строительство и реконструкция автомобильных дорог местного значения и искусственных сооружений на них / Развитие сети автомобильных дорог Удмуртской Республики / Дорожное хозяйство (дорожные фонды) / Постановление Правительства Удмуртской Республики от 25.02.2019 года №60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</si>
  <si>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заключен муниципальный контракт на выполнение проектных и изыскательских работ, срок выполнения 16.08.2019 года </t>
  </si>
  <si>
    <t xml:space="preserve">выполенены проектные и изыскательские работы по объекту, результат выполнения Положительное заключение Государственной экспертизы</t>
  </si>
  <si>
    <t xml:space="preserve">участок от ул.Ст.Разина до березовского залива</t>
  </si>
  <si>
    <t xml:space="preserve">Государственная программа Удмуртской Республики "Формирование современной городской среды на территории Удмуртской Республики" / Постановление Правительства Удмуртской Республики от 31.08.2017 года №365 / Постановление Правительства УР от 27.02.2019 года №65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</si>
  <si>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заключено соглашение  на выполнение работ, срок выполнения ноябрь 2019</t>
  </si>
  <si>
    <t xml:space="preserve">Благоустройство дворовых территорий жилых домов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в г.Воткинске </t>
  </si>
  <si>
    <t xml:space="preserve">колличество дворов 21 шт.</t>
  </si>
  <si>
    <t xml:space="preserve">заключены контракты по благоустройству дворовых территорий в колличестве 18 штук (работы ведутся, срок окончания работ август 2019), по 3 шт. определился победитель аукциона (идет процедура подписания контрактов) </t>
  </si>
  <si>
    <t xml:space="preserve">Парк П.И.Чайковского "Времена года"</t>
  </si>
  <si>
    <t xml:space="preserve">строительство, благоустройство</t>
  </si>
  <si>
    <t xml:space="preserve">Государственная программа Удмуртской Республики "Формирование современной городской среды на территории Удмуртской Республики" / Постановление Правительства Удмуртской Республики от 31.08.2017 года №365/ победитель Всероссийского конкурса создания комфортной городской среды / </t>
  </si>
  <si>
    <t xml:space="preserve">определена НМЦК на благоустройство объекта 99 800,4 т.р., идет подача заявок на участие в аукционе до 26.07.2019</t>
  </si>
  <si>
    <t xml:space="preserve">Поликлиника БУЗ УР "Воткинская районная больница МЗ УР" г.Воткинск, ул.1Мая,132 Удмуртской Республики (ПИР)</t>
  </si>
  <si>
    <t xml:space="preserve">Адресная инвестиционная программа Удмуртской Республики на 2019 год / Развитие здравоохранения / </t>
  </si>
  <si>
    <t xml:space="preserve">УКС Администрации г.Воткинска осуществляет контроль по сопровождению проектной документации, подлежащей корректировке для направления в государственную экспертизу, заказчик по ПИР КУ УР УКС Правительства, идет размещение аукционной документации в РЦЗ</t>
  </si>
  <si>
    <t xml:space="preserve">Минстрой УР / Министерство здравоохранения УР</t>
  </si>
  <si>
    <t xml:space="preserve">Капитальный ремонт объектов социальной сферы города Воткинска</t>
  </si>
  <si>
    <t xml:space="preserve">капитальный ремонт</t>
  </si>
  <si>
    <t xml:space="preserve">колличество объектов 57шт.</t>
  </si>
  <si>
    <t xml:space="preserve">ПСД по 57 объектам загружена для проведения проверки достоверности определения сметной стоимости в АУ «Госэкспертизы» на общую сумму 279,8 мл.р., получено 13 ПЗ, по 28 объектам соцсферы определено финансирование бюджета МО (136826 т.р.)</t>
  </si>
  <si>
    <t xml:space="preserve">Управление образования Администрации города Воткинска /Управление культуры, спорта и молодежной политики Администрации города Воткинска </t>
  </si>
  <si>
    <t xml:space="preserve">Детский сад на 190 мест в Центральном районе г.Воткинска</t>
  </si>
  <si>
    <t xml:space="preserve">кредиторская задолженность</t>
  </si>
  <si>
    <t xml:space="preserve">2012                  2016</t>
  </si>
  <si>
    <t xml:space="preserve">Адресная инвестиционная программа Удмуртской Республики на 2019 год / </t>
  </si>
  <si>
    <t xml:space="preserve">произведена оплата кредиторской задолженности</t>
  </si>
  <si>
    <t xml:space="preserve">ШРП 1 шт.</t>
  </si>
  <si>
    <t xml:space="preserve">Газификация города Воткинска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</si>
  <si>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аукционная документация согласована с РЦЗ УР, идет прием заявок на участие в техническом перевооружении объекта</t>
  </si>
  <si>
    <t xml:space="preserve">Управление капитального строительства Администрации города Воткинска </t>
  </si>
  <si>
    <t xml:space="preserve">2013                2016</t>
  </si>
  <si>
    <t xml:space="preserve">доведены предельные объемы финансирования для погашения кредиторской задолженности</t>
  </si>
  <si>
    <t xml:space="preserve">Начальник Управления капитального строительства Администрации города Воткинска                                                                                        Д.В.Габидуллин</t>
  </si>
  <si>
    <t xml:space="preserve">Исполнитель Поносова Мария Александровна, 53267</t>
  </si>
  <si>
    <t xml:space="preserve">к письму от 16.04.2019 года №   135/1-11 </t>
  </si>
  <si>
    <t xml:space="preserve">Отчет по срокам строительства объектов муниципальной собственности
в рамках реализации национальных проектов по состоянию на 30 апреля 2019 года
по МО «Город Воткинск» 
</t>
  </si>
  <si>
    <t xml:space="preserve">2019                            2020</t>
  </si>
  <si>
    <t xml:space="preserve">ведется корректировка проектно-сметной документации, инвестиционный проект направлен в Министерство строительства и жилищно - коммунального хозяйства РФ, разработана дорожная карта</t>
  </si>
  <si>
    <t xml:space="preserve">заключен договор по корректировке проекта с выделением этапов строительства (пусковых комплексов); размещены план-график и план-закупок по строительству объекта, направлена заявка в РЦЗ УР для проведения процедуры торгов</t>
  </si>
  <si>
    <t xml:space="preserve">идет формирование земельного участка и посадка здания на место планируемой застройки, а также разрабатывается техническое задание и коммерческие предложения на подготовку проектно-сметной документации</t>
  </si>
  <si>
    <t xml:space="preserve">заключен муниципальный контракт на выполнение проектной документации, срок выдачи результата (проектной документации) май 2019 года</t>
  </si>
  <si>
    <t xml:space="preserve">заключен муниципальный контракт на выполнение проектной документации,срок выдачи результата (проектной документации) май 2019 года, техническое задание согласовано с Министерством образования и науки УР</t>
  </si>
  <si>
    <t xml:space="preserve">аукционная документация по проектированию объекта  согласована в региональном центре закупок, запущена процедура по проведению торгов в РЦЗ УР, дата проведения торгов 06.05.2019 год</t>
  </si>
  <si>
    <t xml:space="preserve">откорректированная проектная документация проходит достоверность в государственной экспертизе, размещены план-график и план-закупок по строительству объекта, направлена заявка в РЦЗ УР для проведения процедуры торгов</t>
  </si>
  <si>
    <t xml:space="preserve">откорректированная проектная документация проходит достоверность в государственной экспертизе</t>
  </si>
  <si>
    <t xml:space="preserve">Строительство крытого катка с искусственным льдом в г.Воткинске </t>
  </si>
  <si>
    <t xml:space="preserve">Адресная инвестиционная программа Удмуртской Республики на 2019 год / Физическая культура и спорт / Государственная программа Удмуртской Республики "Развитие физической культуры, спорта и молодежной политики".Федеральный проект "Спорт - норма жизни" / Государственная программа Удмуртской Республики «Развитие строительной отрасли и регулирования градостроительной деятельности в Удмуртской Республике» (субсидии) / распоряжение Правительства Удмуртской Республики от 15.02.2019 года №144-р / решение Воткинской городской Думы от 12.12.2018 №359-РН  «О бюджете муниципального образования «Город Воткинск» на 2019 год и плановый период 2020-2021 годов»</t>
  </si>
  <si>
    <t xml:space="preserve">Минстрой УР / Управление культуры, спорта и молодежной политики Администрации города Воткинска / МАУ СШ "Знамя" (корректировка проекта) / КУ УР "УКС Правительства УР"</t>
  </si>
  <si>
    <t xml:space="preserve">муниципальный контракт заключен в августе 2018 года, срок выполнения и оплаты работ 01.07.2019 года </t>
  </si>
  <si>
    <t xml:space="preserve">заключен муниципальный контракт на выполнение проектных и изыскательских работ, срок выполнения сентябрь-октябрь 2019 года </t>
  </si>
  <si>
    <t xml:space="preserve">заключено соглашение  на выполнение работ</t>
  </si>
  <si>
    <t xml:space="preserve">известна дата проведения процедуры торгов по 12 объектам - 06.05.2019 года, по 1 объекту - 29.04.2019 года, ожидает размещения извещения о начале проведения торгов - 8 объектов</t>
  </si>
  <si>
    <t xml:space="preserve">Государственная программа Удмуртской Республики "Формирование современной городской среды на территории Удмуртской Республики" / Постановление Правительства Удмуртской Республики от 31.08.2017 года №365 / </t>
  </si>
  <si>
    <t xml:space="preserve">проектная документация находится на прохождении достоверности сметной стоимости в государственной экмпертизе</t>
  </si>
  <si>
    <t xml:space="preserve">Адресная инвестиционная программа Удмуртской Республики на 2019 год / Здравоохранение / Государственная программа Удмуртской Республики "Развитие здравоохранения" / распоряжение Правительства Удмуртской Республики от 15.02.2019 года №144-р </t>
  </si>
  <si>
    <t xml:space="preserve">УКС Администрации г.Воткинска осуществляет контроль по сопровождению проектной документации, подлежащей корректировке для направления в государственную экспертизу</t>
  </si>
  <si>
    <t xml:space="preserve">Начальник отдела координации строительства                                                                                          Ю.В. Киселев</t>
  </si>
  <si>
    <t xml:space="preserve">Информация о достигнутых результатах по объектам муниципальной собственности,
планируемых к строительству, реконструкции, техническому перевооружению, приобретению, капитальному ремонту за I квартал 2019 года
по МО «Город Воткинск» 
</t>
  </si>
  <si>
    <t xml:space="preserve">заключен договор по корректировке проекта с выделением этапов строительства (пусковых комплексов); размещены план-график и план-закупок по строительству объекта</t>
  </si>
  <si>
    <t xml:space="preserve">аукционная документация по проектированию объекта находится на согласовании в региональном центре закупок, для последующего ее размещения </t>
  </si>
  <si>
    <t xml:space="preserve">откорректированная проектная документация проходит достоверность в государственной экспертизе, размещены план-график и план-закупок по строительству объекта</t>
  </si>
  <si>
    <t xml:space="preserve">заключен муниципальный контракт на выполенение проектных и изыскательских работ, срок выполнения работ 30.04.2019 год</t>
  </si>
  <si>
    <t xml:space="preserve">аукционная документация по благоустройству 16 объектов прошла согласование в региональном центре закупок, ожидает размещения извещения о начале проведения закупки, оставшиеся 5 объектов находятся на стадии подписания Соглашений с управляющими компаниями</t>
  </si>
  <si>
    <t xml:space="preserve">подготовленная сметная документация находится на проверке достоверности сметной стоимости в государственной экспертизе </t>
  </si>
  <si>
    <t xml:space="preserve">сформирована заявка на финансирование по оплате кредиторской задолженности, объем финансовых средств заявлен к получению на май 2019 года</t>
  </si>
  <si>
    <t xml:space="preserve">Утвержден</t>
  </si>
  <si>
    <t xml:space="preserve">распоряжением Администрации города Вокинска от "_____" ______________2022 года №________</t>
  </si>
  <si>
    <t xml:space="preserve">ПЕРЕЧЕНЬ ОБЪЕКТОВ МУНИЦИПАЛЬНОЙ СОБСТВЕННОСТИ,
планируемых к строительству, реконструкции, техническому перевооружению, приобретению, капитальному ремонту и благоустройству на 2022 год
по муниципальному образованию «Город Воткинск»
</t>
  </si>
  <si>
    <t xml:space="preserve">№27 от 11.05.2022</t>
  </si>
  <si>
    <t xml:space="preserve">Объем бюджетных ассигнований, предоставляемых на   осуществление  мероприятий в 2022 году / тыс.руб.</t>
  </si>
  <si>
    <t xml:space="preserve">Здание общеобразовательной школы на 825 мест в мкр.Южный г.Воткинска Удмуртской Республики</t>
  </si>
  <si>
    <t xml:space="preserve">2021                     2022</t>
  </si>
  <si>
    <t xml:space="preserve">Адресная инвестиционная программа Удмуртской Республики на 2022 год / Образование / Государственная программа Удмуртской Республики «Развитие образования». (субсидии) / распоряжение Правительства Удмуртской Республики от 16.02.2022 года №115-р / решение Воткинской городской Думы от 29.12.2021 №173-РН  «О бюджете муниципального образования «Город Воткинск» на 2022 год и плановый период 2023-2024 годов»</t>
  </si>
  <si>
    <t xml:space="preserve">Минстрой УР / Управление жилищно - коммунального хозяйства Администрации города Воткинска / МКУ «УКС г. Воткинска» </t>
  </si>
  <si>
    <t xml:space="preserve">количество дворов 18 шт.</t>
  </si>
  <si>
    <t xml:space="preserve">Государственная программа Удмуртской Республики "Формирование современной городской среды на территории Удмуртской Республики" / Постановление Правительства Удмуртской Республики от 31.08.2017 года №365 / решение Воткинской городской Думы от 29.12.2021 №173-РН  «О бюджете муниципального образования «Город Воткинск» на 2022 год и плановый период 2023-2024 годов» / </t>
  </si>
  <si>
    <t xml:space="preserve">Благоустройство общественных территорий в рамках реализации государственной программы Удмуртской Республики «Формирование современной городской среды на территории Удмуртской Республики» в г.Воткинске </t>
  </si>
  <si>
    <t xml:space="preserve">количество территорий 2 шт.</t>
  </si>
  <si>
    <t xml:space="preserve">Минстрой УР / Управление образования Администрации города Воткинска  / МКУ «УКС г. Воткинска» / МАУДО "Центр детского творчества"</t>
  </si>
  <si>
    <t xml:space="preserve">Газораспределительные сети к жилым домам по ул.Прохладная, ул. Степная, ул. Уютная, ул.Тенистая, ул. Рябиновая (р-н Сельхозхимия) в г. Воткинске Удмуртской Республики</t>
  </si>
  <si>
    <t xml:space="preserve">расходы на софинансирование лизинговых платежей</t>
  </si>
  <si>
    <t xml:space="preserve"> - </t>
  </si>
  <si>
    <t xml:space="preserve">2021                 2022</t>
  </si>
  <si>
    <t xml:space="preserve">Государственная программа Удмуртской Республики «Развитие строительной отрасли и регулирование градостроительной деятельности в Удмуртской Республике», утвержденная постановлением Правительства Удмуртской Республики от 17 августа 2015 года № 408/  решение Воткинской городской Думы от 29.12.2021 №173-РН  «О бюджете муниципального образования «Город Воткинск» на 2022 год и плановый период 2023-2024 годов» / </t>
  </si>
  <si>
    <t xml:space="preserve">Минстрой УР / Управление жилищно - коммунального хозяйства Администрации города Воткинска</t>
  </si>
  <si>
    <t xml:space="preserve">Строительство системы наружного водоснабжения от ул.Привокзальная, 1 до ул.Торфозаводская, 17 в г.Воткинске Удмуртской Республики</t>
  </si>
  <si>
    <t xml:space="preserve">сети водоснабжения 3,2196 км</t>
  </si>
  <si>
    <t xml:space="preserve">2021                             2022</t>
  </si>
  <si>
    <t xml:space="preserve">Адресная инвестиционная программа Удмуртской Республики на 2022 год / Образование / Государственная программа Удмуртской Республики «Развитие инвестиционной деятельности в Удмуртской Республике» / распоряжение Правительства Удмуртской Республики от 16.02.2022 года №115-р / решение Воткинской городской Думы от 29.12.2021 №173-РН  «О бюджете муниципального образования «Город Воткинск» на 2022 год и плановый период 2023-2024 годов»</t>
  </si>
  <si>
    <t xml:space="preserve">Реконструкция участка автомобильной дороги от ул.3км Камской ж/д до ул. 6км Камской железной дороги, площадка "Сива" в г.Воткинске</t>
  </si>
  <si>
    <t xml:space="preserve">1,92 км</t>
  </si>
  <si>
    <t xml:space="preserve">2021                  2022  </t>
  </si>
  <si>
    <t xml:space="preserve">Закон УР "О бюджете УР на 2022 год и на плановый период 2023 и 2024 годов" №140-РЗ от 27.12.2021 /  Государственная программа УР "Развитие транспортной системы УР"/ решение Воткинской городской Думы от 29.12.2021 №173-РН  «О бюджете муниципального образования «Город Воткинск» на 2022 год и плановый период 2023-2024 годов»</t>
  </si>
  <si>
    <t xml:space="preserve">Миндортранс УР / Управление жилищно - коммунального хозяйства Администрации города Воткинска</t>
  </si>
  <si>
    <t xml:space="preserve">Реконструкция канализационных сетей и локальных очистных сооружений в районе Вогулка г.Воткинска УР</t>
  </si>
  <si>
    <t xml:space="preserve">сети канализации 11,3 км, 2400 куб.м./сут.</t>
  </si>
  <si>
    <t xml:space="preserve">2022             2023</t>
  </si>
  <si>
    <t xml:space="preserve">Адресная инвестиционная программа Удмуртской Республики на 2022 год / Образование / Государственная программа Удмуртской Республики «Культура Удмуртии» / распоряжение Правительства Удмуртской Республики от 16.02.2022 года №115-р / решение Воткинской городской Думы от 29.12.2021 №173-РН  «О бюджете муниципального образования «Город Воткинск» на 2022 год и плановый период 2023-2024 годов»</t>
  </si>
  <si>
    <t xml:space="preserve">Строительство системы водоснабжения района Вогулка г.Воткинска УР</t>
  </si>
  <si>
    <t xml:space="preserve">сети водоснабжения 8,4 км, 1 артезианская скважина</t>
  </si>
  <si>
    <t xml:space="preserve">Капитальный ремонт газопроводов и технических устройств в г.Воткинске УР</t>
  </si>
  <si>
    <t xml:space="preserve">количество 14 шт.</t>
  </si>
  <si>
    <t xml:space="preserve">Распоряжение Правительства Удмуртской Республики от 14.02.2022 №108-р "Об утверждении перечня объектов капитального ремонта, финансируемых за счет средств бюджета Удмуртской Республики в 2021 году" / решение Воткинской городской Думы от 29.12.2021 №173-РН  «О бюджете муниципального образования «Город Воткинск» на 2022 год и плановый период 2023-2024 годов»</t>
  </si>
  <si>
    <t xml:space="preserve">Строительство приюта для безнадзорных животных в г. Воткинск</t>
  </si>
  <si>
    <t xml:space="preserve">ПИР,               350 голов</t>
  </si>
  <si>
    <t xml:space="preserve">2022                      2023</t>
  </si>
  <si>
    <t xml:space="preserve">Производство изысканий и разработка проектной документации на реконструкцию автомобильной дороги местного значения по ул. К.Маркса (участок от ул. Пролетарская до ул. 1905 года),  проведение государственной экспертизы проектной документации и (или) государственной экспертизы результатов инженерных изысканий</t>
  </si>
  <si>
    <t xml:space="preserve">Производство изысканий и разработка проектной документации на реконструкцию, проведение государственной экспертизы проектной документации и (или) государственной экспертизы результатов инженерных изысканий</t>
  </si>
  <si>
    <t xml:space="preserve">ПИР,                     580 м</t>
  </si>
  <si>
    <t xml:space="preserve">2022              2023  </t>
  </si>
  <si>
    <t xml:space="preserve">Ремонт МБОУ СОШ №12, расположенного по адресу: УР, г. Воткинск, ул. Луначарского, д.6</t>
  </si>
  <si>
    <t xml:space="preserve">количество 1 шт.</t>
  </si>
  <si>
    <t xml:space="preserve">2021                2021</t>
  </si>
  <si>
    <t xml:space="preserve">Минстрой УР / Управление образования Администрации города Воткинска / МБОУ СОШ №12</t>
  </si>
  <si>
    <t xml:space="preserve">Выполнение работ по разработке проектно-сметной документации на строительство объекта: "Фонтан в центральном городском сквере города Воткинска УР"</t>
  </si>
  <si>
    <t xml:space="preserve">-</t>
  </si>
  <si>
    <t xml:space="preserve">2022                  2023</t>
  </si>
  <si>
    <t xml:space="preserve">Распоряжение Правительства УР от 27.05.2021 №536-р / решение Воткинской городской Думы от 29.12.2021 №173-РН  «О бюджете муниципального образования «Город Воткинск» на 2022 год и плановый период 2023-2024 годов»</t>
  </si>
  <si>
    <t xml:space="preserve">Управление жилищно - коммунального хозяйства Администрации города Воткинска / МКУ «УКС г. Воткинска» </t>
  </si>
  <si>
    <t xml:space="preserve">постановлением Администрации города Воткинска от "14" февраля 2025 года №148.1</t>
  </si>
  <si>
    <t xml:space="preserve">ПЕРЕЧЕНЬ ОБЪЕКТОВ МУНИЦИПАЛЬНОЙ СОБСТВЕННОСТИ,
планируемых к строительству, реконструкции, техническому перевооружению, приобретению, капитальному ремонту и благоустройству на 2025 год
по муниципальному образованию «Город Воткинск»
</t>
  </si>
  <si>
    <t xml:space="preserve">Объем бюджетных ассигнований, предоставляемых на   осуществление  мероприятий в 2025 году / тыс.руб.</t>
  </si>
  <si>
    <t xml:space="preserve">Реконструкция автомобильной дороги по ул.Халтурина от ул.Григоровича до объездной дороги в г.Воткинске</t>
  </si>
  <si>
    <t xml:space="preserve">1,256 км</t>
  </si>
  <si>
    <t xml:space="preserve">Государственная программа УР "Развитие транспортной системы УР"/ Титульный список по строительству и реконструкции автомобильных дорог местного значения и искусственных сооружений на них на 2025 год, утвержденный распоряжением Правительства Удмуртской Республики от 06.12.2024 №1409-р (в ред. распоряжения Правительства Удмуртской Республики от 27.01.2025 №37-р)/ решение Воткинской городской Думы от 25.12.2024 №464-РН  «О бюджете города Воткинска на 2025 год и плановый период 2026 и 2027 годов»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</si>
</sst>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dd/mm/yyyy"/>
  </numFmts>
  <fonts count="1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 val="true"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7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1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externalLink" Target="externalLinks/externalLink1.xml"/><Relationship Id="rId11" Type="http://schemas.openxmlformats.org/officeDocument/2006/relationships/externalLink" Target="externalLinks/externalLink2.xml"/><Relationship Id="rId12" Type="http://schemas.openxmlformats.org/officeDocument/2006/relationships/externalLink" Target="externalLinks/externalLink3.xml"/><Relationship Id="rId13" Type="http://schemas.openxmlformats.org/officeDocument/2006/relationships/externalLink" Target="externalLinks/externalLink4.xml"/><Relationship Id="rId14" Type="http://schemas.openxmlformats.org/officeDocument/2006/relationships/externalLink" Target="externalLinks/externalLink5.xml"/><Relationship Id="rId1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Glavbuh/Desktop/&#1041;&#1091;&#1093;&#1075;&#1072;&#1083;&#1090;&#1077;&#1088;&#1080;&#1103;%20&#1059;&#1050;&#1057;/&#1041;&#1091;&#1093;&#1075;&#1072;&#1083;&#1090;&#1077;&#1088;&#1080;&#1103;%20&#1059;&#1050;&#1057;/&#1041;&#1083;&#1072;&#1075;&#1086;&#1091;&#1089;&#1090;&#1088;.&#1044;&#1074;&#1086;&#1088;&#1086;&#1074;%202019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C:/Users/Glavbuh/AppData/Local/Keysystems/Budget/ReportManager/%20&#1057;&#1086;&#1089;&#1090;&#1086;&#1103;&#1085;&#1080;&#1077;%20&#1089;&#1095;&#1077;&#1090;&#1072;%20&#1055;&#1041;&#1057;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/C:/Users/Glavbuh/AppData/Local/Keysystems/Budget/images_cache/5089114833366479f9d7ea6781705e13_&#1055;&#1088;&#1080;&#1083;&#1086;&#1078;&#1077;&#1085;&#1080;&#1077;%202%20&#1056;&#1072;&#1089;&#1096;&#1080;&#1092;&#1088;&#1086;&#1074;&#1082;&#1072;%20&#1088;&#1077;&#1077;&#1089;&#1090;&#1088;&#1072;_sign.xlsx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/C:/Users/Glavbuh/AppData/Local/Keysystems/Budget/images_cache/23472ba3eb078920411c13529f81c08a_&#1087;&#1088;&#1080;&#1083;&#1086;&#1078;&#1077;&#1085;&#1080;&#1077;%202%20&#1087;&#1086;&#1086;&#1073;&#1098;&#1077;&#1082;&#1090;&#1085;&#1086;&#1077;%20&#1088;&#1072;&#1089;&#1087;&#1088;&#1077;&#1076;&#1077;&#1083;&#1077;&#1085;&#1080;&#1077;_sign.xlsx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/C:/Users/Glavbuh/AppData/Local/Keysystems/Budget/images_cache/85df2685e93d69af8a0a5c6bbd5c16f1_&#1055;&#1088;&#1080;&#1083;&#1086;&#1078;&#1077;&#1085;&#1080;&#1077;%202%20&#1056;&#1072;&#1089;&#1096;&#1080;&#1092;&#1088;&#1086;&#1074;&#1082;&#1072;%20&#1088;&#1077;&#1077;&#1089;&#1090;&#1088;&#1072;_sig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воры"/>
      <sheetName val="Дворы 2019"/>
      <sheetName val="НАБЕРЕЖНАЯ 2019"/>
      <sheetName val="Дворы 2020"/>
      <sheetName val="Лист1"/>
      <sheetName val="касса"/>
      <sheetName val="Дворы 2021"/>
      <sheetName val="Дворы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W43">
            <v>6341550.664284</v>
          </cell>
          <cell r="X43">
            <v>196130.432916</v>
          </cell>
          <cell r="Y43">
            <v>66037.1828</v>
          </cell>
        </row>
        <row r="76">
          <cell r="W76">
            <v>38837992.1521042</v>
          </cell>
          <cell r="X76">
            <v>1201175.01501353</v>
          </cell>
          <cell r="Y76">
            <v>404436.031991088</v>
          </cell>
        </row>
        <row r="77">
          <cell r="AA77">
            <v>33555.4679089117</v>
          </cell>
        </row>
        <row r="78">
          <cell r="AA78">
            <v>3222331.58329279</v>
          </cell>
        </row>
        <row r="79">
          <cell r="AA79">
            <v>99659.7396894678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3">
          <cell r="H23">
            <v>111000</v>
          </cell>
        </row>
        <row r="23">
          <cell r="L23">
            <v>93814.18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кумент"/>
    </sheetNames>
    <sheetDataSet>
      <sheetData sheetId="0">
        <row r="12">
          <cell r="H12">
            <v>13278000</v>
          </cell>
        </row>
        <row r="13">
          <cell r="H13">
            <v>4040000</v>
          </cell>
        </row>
        <row r="17">
          <cell r="H17">
            <v>3000000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H9">
            <v>2870000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окумент"/>
    </sheetNames>
    <sheetDataSet>
      <sheetData sheetId="0">
        <row r="25">
          <cell r="G25">
            <v>2000000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8" topLeftCell="A9" activePane="bottomLeft" state="frozen"/>
      <selection pane="topLeft" activeCell="A1" activeCellId="0" sqref="A1"/>
      <selection pane="bottom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4.29"/>
    <col collapsed="false" customWidth="true" hidden="false" outlineLevel="0" max="3" min="3" style="1" width="26.86"/>
    <col collapsed="false" customWidth="true" hidden="false" outlineLevel="0" max="4" min="4" style="1" width="14.71"/>
    <col collapsed="false" customWidth="true" hidden="false" outlineLevel="0" max="5" min="5" style="1" width="11.71"/>
    <col collapsed="false" customWidth="true" hidden="false" outlineLevel="0" max="6" min="6" style="1" width="10.42"/>
    <col collapsed="false" customWidth="true" hidden="false" outlineLevel="0" max="7" min="7" style="1" width="12.15"/>
    <col collapsed="false" customWidth="true" hidden="false" outlineLevel="0" max="8" min="8" style="1" width="11"/>
    <col collapsed="false" customWidth="true" hidden="false" outlineLevel="0" max="10" min="9" style="1" width="10.14"/>
    <col collapsed="false" customWidth="true" hidden="false" outlineLevel="0" max="11" min="11" style="1" width="10.71"/>
    <col collapsed="false" customWidth="true" hidden="false" outlineLevel="0" max="12" min="12" style="1" width="27.86"/>
    <col collapsed="false" customWidth="true" hidden="false" outlineLevel="0" max="13" min="13" style="1" width="18"/>
    <col collapsed="false" customWidth="false" hidden="false" outlineLevel="0" max="16384" min="14" style="1" width="9.14"/>
  </cols>
  <sheetData>
    <row r="1" s="2" customFormat="true" ht="15" hidden="false" customHeight="false" outlineLevel="0" collapsed="false">
      <c r="M1" s="2" t="s">
        <v>0</v>
      </c>
    </row>
    <row r="2" s="2" customFormat="true" ht="15" hidden="false" customHeight="true" outlineLevel="0" collapsed="false">
      <c r="E2" s="3" t="s">
        <v>1</v>
      </c>
      <c r="F2" s="3"/>
      <c r="G2" s="3"/>
      <c r="H2" s="3"/>
      <c r="I2" s="3"/>
      <c r="J2" s="3"/>
      <c r="K2" s="3"/>
      <c r="L2" s="3"/>
      <c r="M2" s="3"/>
    </row>
    <row r="3" s="2" customFormat="true" ht="15" hidden="false" customHeight="true" outlineLevel="0" collapsed="false">
      <c r="E3" s="4"/>
      <c r="F3" s="4"/>
      <c r="G3" s="4"/>
      <c r="H3" s="4"/>
      <c r="I3" s="4"/>
      <c r="J3" s="4"/>
      <c r="K3" s="4"/>
      <c r="L3" s="4"/>
      <c r="M3" s="4"/>
    </row>
    <row r="4" customFormat="false" ht="49.5" hidden="false" customHeight="true" outlineLevel="0" collapsed="false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customFormat="false" ht="27" hidden="false" customHeight="true" outlineLevel="0" collapsed="false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/>
      <c r="J6" s="6"/>
      <c r="K6" s="6"/>
      <c r="L6" s="6" t="s">
        <v>10</v>
      </c>
      <c r="M6" s="6" t="s">
        <v>11</v>
      </c>
    </row>
    <row r="7" customFormat="false" ht="182.25" hidden="false" customHeight="true" outlineLevel="0" collapsed="false">
      <c r="B7" s="6"/>
      <c r="C7" s="6"/>
      <c r="D7" s="6"/>
      <c r="E7" s="6"/>
      <c r="F7" s="6"/>
      <c r="G7" s="6"/>
      <c r="H7" s="6" t="s">
        <v>12</v>
      </c>
      <c r="I7" s="6" t="s">
        <v>13</v>
      </c>
      <c r="J7" s="6" t="s">
        <v>14</v>
      </c>
      <c r="K7" s="6" t="s">
        <v>15</v>
      </c>
      <c r="L7" s="6"/>
      <c r="M7" s="6"/>
    </row>
    <row r="8" customFormat="false" ht="13.5" hidden="false" customHeight="true" outlineLevel="0" collapsed="false">
      <c r="B8" s="6" t="n">
        <v>1</v>
      </c>
      <c r="C8" s="6" t="n">
        <v>2</v>
      </c>
      <c r="D8" s="6" t="n">
        <v>3</v>
      </c>
      <c r="E8" s="6" t="n">
        <v>4</v>
      </c>
      <c r="F8" s="6" t="n">
        <v>5</v>
      </c>
      <c r="G8" s="6" t="n">
        <v>6</v>
      </c>
      <c r="H8" s="6" t="n">
        <v>7</v>
      </c>
      <c r="I8" s="6" t="n">
        <v>8</v>
      </c>
      <c r="J8" s="6" t="n">
        <v>9</v>
      </c>
      <c r="K8" s="6" t="n">
        <v>10</v>
      </c>
      <c r="L8" s="6" t="n">
        <v>11</v>
      </c>
      <c r="M8" s="6" t="n">
        <v>12</v>
      </c>
    </row>
    <row r="9" customFormat="false" ht="159.75" hidden="false" customHeight="true" outlineLevel="0" collapsed="false">
      <c r="B9" s="7" t="n">
        <v>1</v>
      </c>
      <c r="C9" s="8" t="s">
        <v>16</v>
      </c>
      <c r="D9" s="7" t="s">
        <v>17</v>
      </c>
      <c r="E9" s="7" t="s">
        <v>18</v>
      </c>
      <c r="F9" s="9" t="s">
        <v>19</v>
      </c>
      <c r="G9" s="10" t="n">
        <v>22985</v>
      </c>
      <c r="H9" s="10" t="n">
        <v>1207.8</v>
      </c>
      <c r="I9" s="10"/>
      <c r="J9" s="10"/>
      <c r="K9" s="10" t="n">
        <v>21777.2</v>
      </c>
      <c r="L9" s="8" t="s">
        <v>20</v>
      </c>
      <c r="M9" s="8" t="s">
        <v>21</v>
      </c>
    </row>
    <row r="10" customFormat="false" ht="159.75" hidden="false" customHeight="true" outlineLevel="0" collapsed="false">
      <c r="B10" s="7" t="n">
        <v>2</v>
      </c>
      <c r="C10" s="8" t="s">
        <v>22</v>
      </c>
      <c r="D10" s="7" t="s">
        <v>17</v>
      </c>
      <c r="E10" s="7" t="s">
        <v>23</v>
      </c>
      <c r="F10" s="7" t="s">
        <v>24</v>
      </c>
      <c r="G10" s="10" t="n">
        <v>21027.4</v>
      </c>
      <c r="H10" s="10" t="n">
        <v>3995.2</v>
      </c>
      <c r="I10" s="10" t="n">
        <v>17032.2</v>
      </c>
      <c r="J10" s="10"/>
      <c r="K10" s="10"/>
      <c r="L10" s="8" t="s">
        <v>20</v>
      </c>
      <c r="M10" s="8" t="s">
        <v>21</v>
      </c>
    </row>
    <row r="11" customFormat="false" ht="123" hidden="false" customHeight="true" outlineLevel="0" collapsed="false">
      <c r="B11" s="7" t="n">
        <v>3</v>
      </c>
      <c r="C11" s="8" t="s">
        <v>25</v>
      </c>
      <c r="D11" s="7" t="s">
        <v>17</v>
      </c>
      <c r="E11" s="7" t="s">
        <v>26</v>
      </c>
      <c r="F11" s="7" t="s">
        <v>27</v>
      </c>
      <c r="G11" s="10" t="n">
        <v>8144</v>
      </c>
      <c r="H11" s="10" t="n">
        <v>8144</v>
      </c>
      <c r="I11" s="10"/>
      <c r="J11" s="10"/>
      <c r="K11" s="10"/>
      <c r="L11" s="8" t="s">
        <v>28</v>
      </c>
      <c r="M11" s="8" t="s">
        <v>29</v>
      </c>
    </row>
    <row r="12" customFormat="false" ht="87.75" hidden="false" customHeight="true" outlineLevel="0" collapsed="false">
      <c r="B12" s="7" t="n">
        <v>4</v>
      </c>
      <c r="C12" s="8" t="s">
        <v>30</v>
      </c>
      <c r="D12" s="7" t="s">
        <v>31</v>
      </c>
      <c r="E12" s="7" t="s">
        <v>32</v>
      </c>
      <c r="F12" s="7" t="s">
        <v>33</v>
      </c>
      <c r="G12" s="10" t="n">
        <v>10000</v>
      </c>
      <c r="H12" s="10" t="n">
        <v>10000</v>
      </c>
      <c r="I12" s="10"/>
      <c r="J12" s="10"/>
      <c r="K12" s="10"/>
      <c r="L12" s="8" t="s">
        <v>34</v>
      </c>
      <c r="M12" s="8" t="s">
        <v>29</v>
      </c>
    </row>
    <row r="13" customFormat="false" ht="90.75" hidden="false" customHeight="true" outlineLevel="0" collapsed="false">
      <c r="B13" s="7" t="n">
        <v>5</v>
      </c>
      <c r="C13" s="8" t="s">
        <v>35</v>
      </c>
      <c r="D13" s="7" t="s">
        <v>36</v>
      </c>
      <c r="E13" s="7" t="s">
        <v>37</v>
      </c>
      <c r="F13" s="7" t="n">
        <v>2019</v>
      </c>
      <c r="G13" s="10" t="n">
        <v>2000</v>
      </c>
      <c r="H13" s="10" t="n">
        <v>2000</v>
      </c>
      <c r="I13" s="10"/>
      <c r="J13" s="10"/>
      <c r="K13" s="10"/>
      <c r="L13" s="8" t="s">
        <v>34</v>
      </c>
      <c r="M13" s="8" t="s">
        <v>29</v>
      </c>
    </row>
    <row r="14" customFormat="false" ht="91.5" hidden="false" customHeight="true" outlineLevel="0" collapsed="false">
      <c r="B14" s="7" t="n">
        <v>6</v>
      </c>
      <c r="C14" s="8" t="s">
        <v>38</v>
      </c>
      <c r="D14" s="7" t="s">
        <v>36</v>
      </c>
      <c r="E14" s="7" t="s">
        <v>37</v>
      </c>
      <c r="F14" s="7" t="n">
        <v>2019</v>
      </c>
      <c r="G14" s="10" t="n">
        <v>2000</v>
      </c>
      <c r="H14" s="10" t="n">
        <v>2000</v>
      </c>
      <c r="I14" s="10"/>
      <c r="J14" s="10"/>
      <c r="K14" s="10"/>
      <c r="L14" s="8" t="s">
        <v>34</v>
      </c>
      <c r="M14" s="8" t="s">
        <v>29</v>
      </c>
    </row>
    <row r="15" customFormat="false" ht="89.25" hidden="false" customHeight="true" outlineLevel="0" collapsed="false">
      <c r="B15" s="7" t="n">
        <v>7</v>
      </c>
      <c r="C15" s="8" t="s">
        <v>39</v>
      </c>
      <c r="D15" s="7" t="s">
        <v>36</v>
      </c>
      <c r="E15" s="7" t="s">
        <v>37</v>
      </c>
      <c r="F15" s="7" t="n">
        <v>2019</v>
      </c>
      <c r="G15" s="10" t="n">
        <v>2000</v>
      </c>
      <c r="H15" s="10" t="n">
        <v>2000</v>
      </c>
      <c r="I15" s="10"/>
      <c r="J15" s="10"/>
      <c r="K15" s="10"/>
      <c r="L15" s="8" t="s">
        <v>40</v>
      </c>
      <c r="M15" s="8" t="s">
        <v>29</v>
      </c>
    </row>
    <row r="16" customFormat="false" ht="158.25" hidden="false" customHeight="true" outlineLevel="0" collapsed="false">
      <c r="B16" s="7" t="n">
        <v>8</v>
      </c>
      <c r="C16" s="8" t="s">
        <v>41</v>
      </c>
      <c r="D16" s="7" t="s">
        <v>17</v>
      </c>
      <c r="E16" s="7" t="s">
        <v>37</v>
      </c>
      <c r="F16" s="7" t="n">
        <v>2019</v>
      </c>
      <c r="G16" s="10" t="n">
        <v>51497.4</v>
      </c>
      <c r="H16" s="10" t="n">
        <v>9784.6</v>
      </c>
      <c r="I16" s="10" t="n">
        <v>41712.8</v>
      </c>
      <c r="J16" s="10"/>
      <c r="K16" s="10"/>
      <c r="L16" s="8" t="s">
        <v>42</v>
      </c>
      <c r="M16" s="8" t="s">
        <v>29</v>
      </c>
    </row>
    <row r="17" customFormat="false" ht="135.75" hidden="false" customHeight="true" outlineLevel="0" collapsed="false">
      <c r="B17" s="7" t="n">
        <v>9</v>
      </c>
      <c r="C17" s="8" t="s">
        <v>43</v>
      </c>
      <c r="D17" s="7" t="s">
        <v>36</v>
      </c>
      <c r="E17" s="7" t="s">
        <v>44</v>
      </c>
      <c r="F17" s="7" t="s">
        <v>24</v>
      </c>
      <c r="G17" s="10" t="n">
        <v>1500</v>
      </c>
      <c r="H17" s="10" t="n">
        <v>1500</v>
      </c>
      <c r="I17" s="10"/>
      <c r="J17" s="10"/>
      <c r="K17" s="10"/>
      <c r="L17" s="8" t="s">
        <v>45</v>
      </c>
      <c r="M17" s="8" t="s">
        <v>46</v>
      </c>
    </row>
    <row r="18" customFormat="false" ht="13.5" hidden="false" customHeight="true" outlineLevel="0" collapsed="false">
      <c r="B18" s="7" t="n">
        <v>10</v>
      </c>
      <c r="C18" s="11" t="s">
        <v>47</v>
      </c>
      <c r="D18" s="7" t="s">
        <v>48</v>
      </c>
      <c r="E18" s="7" t="s">
        <v>49</v>
      </c>
      <c r="F18" s="7" t="s">
        <v>50</v>
      </c>
      <c r="G18" s="10" t="n">
        <v>35854.07</v>
      </c>
      <c r="H18" s="10" t="n">
        <v>2682.43</v>
      </c>
      <c r="I18" s="10"/>
      <c r="J18" s="10" t="n">
        <v>27.1</v>
      </c>
      <c r="K18" s="12" t="n">
        <v>33144.54</v>
      </c>
      <c r="L18" s="11" t="s">
        <v>51</v>
      </c>
      <c r="M18" s="11" t="s">
        <v>52</v>
      </c>
    </row>
    <row r="19" customFormat="false" ht="102.75" hidden="false" customHeight="true" outlineLevel="0" collapsed="false">
      <c r="B19" s="7"/>
      <c r="C19" s="11"/>
      <c r="D19" s="7"/>
      <c r="E19" s="7"/>
      <c r="F19" s="7"/>
      <c r="G19" s="10"/>
      <c r="H19" s="10"/>
      <c r="I19" s="10"/>
      <c r="J19" s="10"/>
      <c r="K19" s="13" t="s">
        <v>53</v>
      </c>
      <c r="L19" s="11"/>
      <c r="M19" s="11"/>
    </row>
    <row r="20" customFormat="false" ht="13.5" hidden="false" customHeight="true" outlineLevel="0" collapsed="false">
      <c r="B20" s="7" t="n">
        <v>11</v>
      </c>
      <c r="C20" s="11" t="s">
        <v>54</v>
      </c>
      <c r="D20" s="7" t="s">
        <v>55</v>
      </c>
      <c r="E20" s="7" t="s">
        <v>56</v>
      </c>
      <c r="F20" s="7" t="n">
        <v>2019</v>
      </c>
      <c r="G20" s="10" t="n">
        <v>3003.003</v>
      </c>
      <c r="H20" s="10" t="n">
        <v>3000</v>
      </c>
      <c r="I20" s="10"/>
      <c r="J20" s="10" t="n">
        <v>3</v>
      </c>
      <c r="K20" s="10"/>
      <c r="L20" s="11" t="s">
        <v>57</v>
      </c>
      <c r="M20" s="11" t="s">
        <v>58</v>
      </c>
    </row>
    <row r="21" customFormat="false" ht="87.75" hidden="false" customHeight="true" outlineLevel="0" collapsed="false">
      <c r="B21" s="7"/>
      <c r="C21" s="11"/>
      <c r="D21" s="7"/>
      <c r="E21" s="7"/>
      <c r="F21" s="7"/>
      <c r="G21" s="10"/>
      <c r="H21" s="10"/>
      <c r="I21" s="10"/>
      <c r="J21" s="10"/>
      <c r="K21" s="10"/>
      <c r="L21" s="11"/>
      <c r="M21" s="11"/>
    </row>
    <row r="22" s="14" customFormat="true" ht="15" hidden="false" customHeight="true" outlineLevel="0" collapsed="false">
      <c r="A22" s="1"/>
      <c r="B22" s="7" t="n">
        <v>12</v>
      </c>
      <c r="C22" s="11" t="s">
        <v>59</v>
      </c>
      <c r="D22" s="7" t="s">
        <v>17</v>
      </c>
      <c r="E22" s="7" t="s">
        <v>60</v>
      </c>
      <c r="F22" s="7" t="n">
        <v>2019</v>
      </c>
      <c r="G22" s="10" t="n">
        <v>600</v>
      </c>
      <c r="H22" s="10"/>
      <c r="I22" s="10"/>
      <c r="J22" s="10" t="n">
        <v>600</v>
      </c>
      <c r="K22" s="10"/>
      <c r="L22" s="11" t="s">
        <v>61</v>
      </c>
      <c r="M22" s="11" t="s">
        <v>62</v>
      </c>
    </row>
    <row r="23" customFormat="false" ht="111" hidden="false" customHeight="true" outlineLevel="0" collapsed="false">
      <c r="B23" s="7"/>
      <c r="C23" s="11"/>
      <c r="D23" s="7"/>
      <c r="E23" s="7"/>
      <c r="F23" s="7"/>
      <c r="G23" s="10"/>
      <c r="H23" s="10"/>
      <c r="I23" s="10"/>
      <c r="J23" s="10"/>
      <c r="K23" s="10"/>
      <c r="L23" s="11"/>
      <c r="M23" s="11"/>
    </row>
    <row r="24" customFormat="false" ht="14.25" hidden="false" customHeight="true" outlineLevel="0" collapsed="false">
      <c r="B24" s="7" t="n">
        <v>13</v>
      </c>
      <c r="C24" s="11" t="s">
        <v>63</v>
      </c>
      <c r="D24" s="7" t="s">
        <v>64</v>
      </c>
      <c r="E24" s="7" t="s">
        <v>65</v>
      </c>
      <c r="F24" s="7" t="n">
        <v>2019</v>
      </c>
      <c r="G24" s="10" t="n">
        <v>350</v>
      </c>
      <c r="H24" s="10"/>
      <c r="I24" s="10"/>
      <c r="J24" s="10" t="n">
        <v>350</v>
      </c>
      <c r="K24" s="10"/>
      <c r="L24" s="11" t="s">
        <v>61</v>
      </c>
      <c r="M24" s="11" t="s">
        <v>62</v>
      </c>
    </row>
    <row r="25" customFormat="false" ht="88.5" hidden="false" customHeight="true" outlineLevel="0" collapsed="false">
      <c r="B25" s="7"/>
      <c r="C25" s="11"/>
      <c r="D25" s="7"/>
      <c r="E25" s="7"/>
      <c r="F25" s="7"/>
      <c r="G25" s="10"/>
      <c r="H25" s="10"/>
      <c r="I25" s="10"/>
      <c r="J25" s="10"/>
      <c r="K25" s="10"/>
      <c r="L25" s="11"/>
      <c r="M25" s="11"/>
    </row>
    <row r="26" customFormat="false" ht="60" hidden="false" customHeight="true" outlineLevel="0" collapsed="false">
      <c r="A26" s="14"/>
      <c r="B26" s="15"/>
      <c r="C26" s="16" t="s">
        <v>66</v>
      </c>
      <c r="D26" s="15" t="s">
        <v>17</v>
      </c>
      <c r="E26" s="15"/>
      <c r="F26" s="15" t="n">
        <v>2019</v>
      </c>
      <c r="G26" s="17" t="n">
        <f aca="false">H26+I26+K26</f>
        <v>100000</v>
      </c>
      <c r="H26" s="17"/>
      <c r="I26" s="18" t="n">
        <v>100000</v>
      </c>
      <c r="J26" s="18"/>
      <c r="K26" s="17"/>
      <c r="L26" s="19"/>
      <c r="M26" s="16" t="s">
        <v>67</v>
      </c>
    </row>
    <row r="27" customFormat="false" ht="91.5" hidden="false" customHeight="true" outlineLevel="0" collapsed="false">
      <c r="B27" s="20" t="n">
        <v>14</v>
      </c>
      <c r="C27" s="13" t="s">
        <v>68</v>
      </c>
      <c r="D27" s="20" t="s">
        <v>69</v>
      </c>
      <c r="E27" s="20"/>
      <c r="F27" s="20" t="n">
        <v>2019</v>
      </c>
      <c r="G27" s="21" t="n">
        <v>20790</v>
      </c>
      <c r="H27" s="21" t="n">
        <v>20166.3</v>
      </c>
      <c r="I27" s="21" t="n">
        <v>623.699</v>
      </c>
      <c r="J27" s="21" t="n">
        <v>210</v>
      </c>
      <c r="K27" s="21"/>
      <c r="L27" s="13" t="s">
        <v>70</v>
      </c>
      <c r="M27" s="13" t="s">
        <v>71</v>
      </c>
    </row>
    <row r="28" customFormat="false" ht="102" hidden="false" customHeight="true" outlineLevel="0" collapsed="false">
      <c r="B28" s="7"/>
      <c r="C28" s="11" t="s">
        <v>72</v>
      </c>
      <c r="D28" s="20" t="s">
        <v>69</v>
      </c>
      <c r="E28" s="7"/>
      <c r="F28" s="7"/>
      <c r="G28" s="10" t="n">
        <v>2614.89</v>
      </c>
      <c r="H28" s="10" t="n">
        <v>69.382</v>
      </c>
      <c r="I28" s="10" t="n">
        <v>2243.363</v>
      </c>
      <c r="J28" s="10" t="n">
        <v>23.361</v>
      </c>
      <c r="K28" s="10" t="n">
        <v>278.787</v>
      </c>
      <c r="L28" s="13" t="s">
        <v>70</v>
      </c>
      <c r="M28" s="11" t="s">
        <v>67</v>
      </c>
    </row>
    <row r="29" customFormat="false" ht="102.75" hidden="false" customHeight="true" outlineLevel="0" collapsed="false">
      <c r="B29" s="7"/>
      <c r="C29" s="11" t="s">
        <v>73</v>
      </c>
      <c r="D29" s="20" t="s">
        <v>69</v>
      </c>
      <c r="E29" s="7"/>
      <c r="F29" s="7"/>
      <c r="G29" s="10" t="n">
        <v>1295.127</v>
      </c>
      <c r="H29" s="10"/>
      <c r="I29" s="10"/>
      <c r="J29" s="10"/>
      <c r="K29" s="10"/>
      <c r="L29" s="13" t="s">
        <v>70</v>
      </c>
      <c r="M29" s="11" t="s">
        <v>67</v>
      </c>
    </row>
    <row r="30" customFormat="false" ht="102.75" hidden="false" customHeight="true" outlineLevel="0" collapsed="false">
      <c r="B30" s="7"/>
      <c r="C30" s="11" t="s">
        <v>74</v>
      </c>
      <c r="D30" s="20" t="s">
        <v>69</v>
      </c>
      <c r="E30" s="7"/>
      <c r="F30" s="7"/>
      <c r="G30" s="10" t="n">
        <v>1220.145</v>
      </c>
      <c r="H30" s="10"/>
      <c r="I30" s="10"/>
      <c r="J30" s="10"/>
      <c r="K30" s="10"/>
      <c r="L30" s="13" t="s">
        <v>70</v>
      </c>
      <c r="M30" s="11" t="s">
        <v>67</v>
      </c>
    </row>
    <row r="31" customFormat="false" ht="101.25" hidden="false" customHeight="true" outlineLevel="0" collapsed="false">
      <c r="B31" s="7"/>
      <c r="C31" s="11" t="s">
        <v>75</v>
      </c>
      <c r="D31" s="20" t="s">
        <v>69</v>
      </c>
      <c r="E31" s="7"/>
      <c r="F31" s="7"/>
      <c r="G31" s="10" t="n">
        <v>667.681</v>
      </c>
      <c r="H31" s="10"/>
      <c r="I31" s="10"/>
      <c r="J31" s="10"/>
      <c r="K31" s="10"/>
      <c r="L31" s="13" t="s">
        <v>70</v>
      </c>
      <c r="M31" s="11" t="s">
        <v>67</v>
      </c>
    </row>
    <row r="32" customFormat="false" ht="105.75" hidden="false" customHeight="true" outlineLevel="0" collapsed="false">
      <c r="B32" s="7"/>
      <c r="C32" s="11" t="s">
        <v>76</v>
      </c>
      <c r="D32" s="20" t="s">
        <v>69</v>
      </c>
      <c r="E32" s="7"/>
      <c r="F32" s="7"/>
      <c r="G32" s="10" t="n">
        <v>857.834</v>
      </c>
      <c r="H32" s="10"/>
      <c r="I32" s="10"/>
      <c r="J32" s="10"/>
      <c r="K32" s="10"/>
      <c r="L32" s="13" t="s">
        <v>70</v>
      </c>
      <c r="M32" s="11" t="s">
        <v>67</v>
      </c>
    </row>
    <row r="33" customFormat="false" ht="101.25" hidden="false" customHeight="true" outlineLevel="0" collapsed="false">
      <c r="B33" s="7"/>
      <c r="C33" s="11" t="s">
        <v>77</v>
      </c>
      <c r="D33" s="20" t="s">
        <v>69</v>
      </c>
      <c r="E33" s="7"/>
      <c r="F33" s="7"/>
      <c r="G33" s="10" t="n">
        <v>2663.673</v>
      </c>
      <c r="H33" s="10"/>
      <c r="I33" s="10"/>
      <c r="J33" s="10"/>
      <c r="K33" s="10"/>
      <c r="L33" s="13" t="s">
        <v>70</v>
      </c>
      <c r="M33" s="11" t="s">
        <v>67</v>
      </c>
    </row>
    <row r="34" customFormat="false" ht="103.5" hidden="false" customHeight="true" outlineLevel="0" collapsed="false">
      <c r="B34" s="7"/>
      <c r="C34" s="11" t="s">
        <v>78</v>
      </c>
      <c r="D34" s="20" t="s">
        <v>69</v>
      </c>
      <c r="E34" s="7"/>
      <c r="F34" s="7"/>
      <c r="G34" s="10" t="n">
        <v>2006.778</v>
      </c>
      <c r="H34" s="10"/>
      <c r="I34" s="10"/>
      <c r="J34" s="10"/>
      <c r="K34" s="10"/>
      <c r="L34" s="13" t="s">
        <v>70</v>
      </c>
      <c r="M34" s="11" t="s">
        <v>67</v>
      </c>
    </row>
    <row r="35" customFormat="false" ht="102.75" hidden="false" customHeight="true" outlineLevel="0" collapsed="false">
      <c r="B35" s="7"/>
      <c r="C35" s="11" t="s">
        <v>79</v>
      </c>
      <c r="D35" s="20" t="s">
        <v>69</v>
      </c>
      <c r="E35" s="7"/>
      <c r="F35" s="7"/>
      <c r="G35" s="10" t="n">
        <v>1037.017</v>
      </c>
      <c r="H35" s="10"/>
      <c r="I35" s="10"/>
      <c r="J35" s="10"/>
      <c r="K35" s="10"/>
      <c r="L35" s="13" t="s">
        <v>70</v>
      </c>
      <c r="M35" s="11" t="s">
        <v>67</v>
      </c>
    </row>
    <row r="36" customFormat="false" ht="102.75" hidden="false" customHeight="true" outlineLevel="0" collapsed="false">
      <c r="B36" s="22"/>
      <c r="C36" s="23" t="s">
        <v>80</v>
      </c>
      <c r="D36" s="20" t="s">
        <v>69</v>
      </c>
      <c r="E36" s="22"/>
      <c r="F36" s="22"/>
      <c r="G36" s="12" t="n">
        <v>1455.706</v>
      </c>
      <c r="H36" s="12"/>
      <c r="I36" s="12"/>
      <c r="J36" s="12"/>
      <c r="K36" s="12"/>
      <c r="L36" s="13" t="s">
        <v>70</v>
      </c>
      <c r="M36" s="23" t="s">
        <v>67</v>
      </c>
    </row>
    <row r="37" customFormat="false" ht="102.75" hidden="false" customHeight="true" outlineLevel="0" collapsed="false">
      <c r="B37" s="22"/>
      <c r="C37" s="23" t="s">
        <v>81</v>
      </c>
      <c r="D37" s="20" t="s">
        <v>69</v>
      </c>
      <c r="E37" s="22"/>
      <c r="F37" s="22"/>
      <c r="G37" s="12" t="n">
        <v>203</v>
      </c>
      <c r="H37" s="12"/>
      <c r="I37" s="12"/>
      <c r="J37" s="12"/>
      <c r="K37" s="12"/>
      <c r="L37" s="13" t="s">
        <v>70</v>
      </c>
      <c r="M37" s="23" t="s">
        <v>67</v>
      </c>
    </row>
    <row r="38" customFormat="false" ht="104.25" hidden="false" customHeight="true" outlineLevel="0" collapsed="false">
      <c r="B38" s="22"/>
      <c r="C38" s="23" t="s">
        <v>82</v>
      </c>
      <c r="D38" s="20" t="s">
        <v>69</v>
      </c>
      <c r="E38" s="22"/>
      <c r="F38" s="22"/>
      <c r="G38" s="12" t="n">
        <v>1071.63</v>
      </c>
      <c r="H38" s="12"/>
      <c r="I38" s="12"/>
      <c r="J38" s="12"/>
      <c r="K38" s="12"/>
      <c r="L38" s="13" t="s">
        <v>70</v>
      </c>
      <c r="M38" s="23" t="s">
        <v>67</v>
      </c>
    </row>
    <row r="39" customFormat="false" ht="103.5" hidden="false" customHeight="true" outlineLevel="0" collapsed="false">
      <c r="B39" s="22"/>
      <c r="C39" s="23" t="s">
        <v>83</v>
      </c>
      <c r="D39" s="20" t="s">
        <v>69</v>
      </c>
      <c r="E39" s="22"/>
      <c r="F39" s="22"/>
      <c r="G39" s="12" t="n">
        <v>1003.958</v>
      </c>
      <c r="H39" s="12"/>
      <c r="I39" s="12"/>
      <c r="J39" s="12"/>
      <c r="K39" s="12"/>
      <c r="L39" s="13" t="s">
        <v>70</v>
      </c>
      <c r="M39" s="23" t="s">
        <v>67</v>
      </c>
    </row>
    <row r="40" customFormat="false" ht="102.75" hidden="false" customHeight="true" outlineLevel="0" collapsed="false">
      <c r="B40" s="22"/>
      <c r="C40" s="23" t="s">
        <v>84</v>
      </c>
      <c r="D40" s="20" t="s">
        <v>69</v>
      </c>
      <c r="E40" s="22"/>
      <c r="F40" s="22"/>
      <c r="G40" s="12" t="n">
        <v>1739.618</v>
      </c>
      <c r="H40" s="12"/>
      <c r="I40" s="12"/>
      <c r="J40" s="12"/>
      <c r="K40" s="12"/>
      <c r="L40" s="13" t="s">
        <v>70</v>
      </c>
      <c r="M40" s="23" t="s">
        <v>67</v>
      </c>
    </row>
    <row r="41" customFormat="false" ht="102.75" hidden="false" customHeight="true" outlineLevel="0" collapsed="false">
      <c r="B41" s="22"/>
      <c r="C41" s="23" t="s">
        <v>85</v>
      </c>
      <c r="D41" s="20" t="s">
        <v>69</v>
      </c>
      <c r="E41" s="22"/>
      <c r="F41" s="22"/>
      <c r="G41" s="12" t="n">
        <v>1627.669</v>
      </c>
      <c r="H41" s="12"/>
      <c r="I41" s="12"/>
      <c r="J41" s="12"/>
      <c r="K41" s="12"/>
      <c r="L41" s="13" t="s">
        <v>70</v>
      </c>
      <c r="M41" s="23" t="s">
        <v>67</v>
      </c>
    </row>
    <row r="42" customFormat="false" ht="103.5" hidden="false" customHeight="true" outlineLevel="0" collapsed="false">
      <c r="B42" s="22"/>
      <c r="C42" s="23" t="s">
        <v>86</v>
      </c>
      <c r="D42" s="20" t="s">
        <v>69</v>
      </c>
      <c r="E42" s="22"/>
      <c r="F42" s="22"/>
      <c r="G42" s="12" t="n">
        <v>1343.594</v>
      </c>
      <c r="H42" s="12"/>
      <c r="I42" s="12"/>
      <c r="J42" s="12"/>
      <c r="K42" s="12"/>
      <c r="L42" s="13" t="s">
        <v>70</v>
      </c>
      <c r="M42" s="23" t="s">
        <v>67</v>
      </c>
    </row>
    <row r="43" customFormat="false" ht="102.75" hidden="false" customHeight="true" outlineLevel="0" collapsed="false">
      <c r="B43" s="22"/>
      <c r="C43" s="23" t="s">
        <v>87</v>
      </c>
      <c r="D43" s="20" t="s">
        <v>69</v>
      </c>
      <c r="E43" s="22"/>
      <c r="F43" s="22"/>
      <c r="G43" s="12" t="n">
        <v>1604.269</v>
      </c>
      <c r="H43" s="12"/>
      <c r="I43" s="12"/>
      <c r="J43" s="12"/>
      <c r="K43" s="12"/>
      <c r="L43" s="13" t="s">
        <v>70</v>
      </c>
      <c r="M43" s="23" t="s">
        <v>67</v>
      </c>
    </row>
    <row r="44" customFormat="false" ht="106.5" hidden="false" customHeight="true" outlineLevel="0" collapsed="false">
      <c r="B44" s="22"/>
      <c r="C44" s="23" t="s">
        <v>88</v>
      </c>
      <c r="D44" s="20" t="s">
        <v>69</v>
      </c>
      <c r="E44" s="22"/>
      <c r="F44" s="22"/>
      <c r="G44" s="12" t="n">
        <v>1022.439</v>
      </c>
      <c r="H44" s="12"/>
      <c r="I44" s="12"/>
      <c r="J44" s="12"/>
      <c r="K44" s="12"/>
      <c r="L44" s="13" t="s">
        <v>70</v>
      </c>
      <c r="M44" s="23" t="s">
        <v>67</v>
      </c>
    </row>
    <row r="45" customFormat="false" ht="13.5" hidden="false" customHeight="true" outlineLevel="0" collapsed="false">
      <c r="B45" s="7" t="n">
        <v>15</v>
      </c>
      <c r="C45" s="11" t="s">
        <v>89</v>
      </c>
      <c r="D45" s="7" t="s">
        <v>90</v>
      </c>
      <c r="E45" s="7" t="s">
        <v>91</v>
      </c>
      <c r="F45" s="7" t="n">
        <v>2019</v>
      </c>
      <c r="G45" s="10" t="n">
        <v>2000</v>
      </c>
      <c r="H45" s="10" t="n">
        <v>0</v>
      </c>
      <c r="I45" s="10" t="n">
        <v>0</v>
      </c>
      <c r="J45" s="10" t="n">
        <v>2000</v>
      </c>
      <c r="K45" s="10"/>
      <c r="L45" s="11" t="s">
        <v>92</v>
      </c>
      <c r="M45" s="11" t="s">
        <v>93</v>
      </c>
    </row>
    <row r="46" customFormat="false" ht="103.5" hidden="false" customHeight="true" outlineLevel="0" collapsed="false">
      <c r="B46" s="7"/>
      <c r="C46" s="11"/>
      <c r="D46" s="7"/>
      <c r="E46" s="7"/>
      <c r="F46" s="7"/>
      <c r="G46" s="10"/>
      <c r="H46" s="10"/>
      <c r="I46" s="10"/>
      <c r="J46" s="10"/>
      <c r="K46" s="10"/>
      <c r="L46" s="11"/>
      <c r="M46" s="11"/>
    </row>
    <row r="47" customFormat="false" ht="14.25" hidden="false" customHeight="true" outlineLevel="0" collapsed="false">
      <c r="B47" s="7" t="n">
        <v>16</v>
      </c>
      <c r="C47" s="11" t="s">
        <v>94</v>
      </c>
      <c r="D47" s="7" t="s">
        <v>95</v>
      </c>
      <c r="E47" s="7" t="s">
        <v>96</v>
      </c>
      <c r="F47" s="7" t="n">
        <v>2019</v>
      </c>
      <c r="G47" s="10" t="n">
        <v>767.7</v>
      </c>
      <c r="H47" s="10" t="n">
        <v>760</v>
      </c>
      <c r="I47" s="10"/>
      <c r="J47" s="10" t="n">
        <v>7.7</v>
      </c>
      <c r="K47" s="10"/>
      <c r="L47" s="11" t="s">
        <v>97</v>
      </c>
      <c r="M47" s="11" t="s">
        <v>21</v>
      </c>
    </row>
    <row r="48" customFormat="false" ht="89.25" hidden="false" customHeight="true" outlineLevel="0" collapsed="false">
      <c r="B48" s="7"/>
      <c r="C48" s="11"/>
      <c r="D48" s="7"/>
      <c r="E48" s="7"/>
      <c r="F48" s="7"/>
      <c r="G48" s="10"/>
      <c r="H48" s="10"/>
      <c r="I48" s="10"/>
      <c r="J48" s="10"/>
      <c r="K48" s="10"/>
      <c r="L48" s="11"/>
      <c r="M48" s="11"/>
    </row>
    <row r="49" customFormat="false" ht="15" hidden="false" customHeight="true" outlineLevel="0" collapsed="false">
      <c r="B49" s="24" t="s">
        <v>98</v>
      </c>
      <c r="C49" s="24"/>
      <c r="D49" s="24"/>
      <c r="E49" s="24"/>
      <c r="F49" s="24"/>
      <c r="G49" s="25" t="e">
        <f aca="false">#REF!+#REF!+#REF!</f>
        <v>#REF!</v>
      </c>
      <c r="H49" s="25" t="e">
        <f aca="false">#REF!+#REF!+#REF!</f>
        <v>#REF!</v>
      </c>
      <c r="I49" s="25" t="e">
        <f aca="false">#REF!+#REF!+#REF!</f>
        <v>#REF!</v>
      </c>
      <c r="J49" s="25"/>
      <c r="K49" s="25" t="e">
        <f aca="false">#REF!+#REF!+#REF!</f>
        <v>#REF!</v>
      </c>
      <c r="L49" s="26"/>
      <c r="M49" s="26"/>
    </row>
  </sheetData>
  <mergeCells count="84">
    <mergeCell ref="E2:M2"/>
    <mergeCell ref="B4:M4"/>
    <mergeCell ref="B6:B7"/>
    <mergeCell ref="C6:C7"/>
    <mergeCell ref="D6:D7"/>
    <mergeCell ref="E6:E7"/>
    <mergeCell ref="F6:F7"/>
    <mergeCell ref="G6:G7"/>
    <mergeCell ref="H6:K6"/>
    <mergeCell ref="L6:L7"/>
    <mergeCell ref="M6:M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L18:L19"/>
    <mergeCell ref="M18:M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B49:F49"/>
    <mergeCell ref="L49:M49"/>
  </mergeCells>
  <printOptions headings="false" gridLines="false" gridLinesSet="true" horizontalCentered="false" verticalCentered="false"/>
  <pageMargins left="0.25" right="0.25" top="0.390277777777778" bottom="0.370138888888889" header="0.511811023622047" footer="0.511811023622047"/>
  <pageSetup paperSize="9" scale="8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100" workbookViewId="0">
      <selection pane="topLeft" activeCell="V11" activeCellId="0" sqref="V11"/>
    </sheetView>
  </sheetViews>
  <sheetFormatPr defaultColWidth="9.1484375" defaultRowHeight="15" zeroHeight="false" outlineLevelRow="0" outlineLevelCol="0"/>
  <cols>
    <col collapsed="false" customWidth="false" hidden="false" outlineLevel="0" max="1" min="1" style="27" width="9.14"/>
    <col collapsed="false" customWidth="true" hidden="false" outlineLevel="0" max="2" min="2" style="28" width="64.29"/>
    <col collapsed="false" customWidth="true" hidden="false" outlineLevel="0" max="3" min="3" style="29" width="22"/>
    <col collapsed="false" customWidth="false" hidden="false" outlineLevel="0" max="4" min="4" style="27" width="9.14"/>
    <col collapsed="false" customWidth="false" hidden="false" outlineLevel="0" max="16384" min="5" style="30" width="9.14"/>
  </cols>
  <sheetData>
    <row r="1" s="32" customFormat="true" ht="40.5" hidden="false" customHeight="true" outlineLevel="0" collapsed="false">
      <c r="A1" s="31" t="s">
        <v>99</v>
      </c>
      <c r="B1" s="31"/>
      <c r="C1" s="31"/>
      <c r="D1" s="31"/>
    </row>
    <row r="2" s="32" customFormat="true" ht="37.5" hidden="false" customHeight="false" outlineLevel="0" collapsed="false">
      <c r="A2" s="33" t="s">
        <v>100</v>
      </c>
      <c r="B2" s="34" t="s">
        <v>101</v>
      </c>
      <c r="C2" s="35" t="n">
        <f aca="false">8144+5192.83</f>
        <v>13336.83</v>
      </c>
      <c r="D2" s="33" t="s">
        <v>102</v>
      </c>
    </row>
    <row r="3" s="32" customFormat="true" ht="75" hidden="false" customHeight="false" outlineLevel="0" collapsed="false">
      <c r="A3" s="33" t="s">
        <v>103</v>
      </c>
      <c r="B3" s="34" t="s">
        <v>35</v>
      </c>
      <c r="C3" s="35" t="n">
        <v>94000</v>
      </c>
      <c r="D3" s="33" t="s">
        <v>102</v>
      </c>
    </row>
    <row r="4" s="32" customFormat="true" ht="75" hidden="false" customHeight="false" outlineLevel="0" collapsed="false">
      <c r="A4" s="33" t="s">
        <v>104</v>
      </c>
      <c r="B4" s="34" t="s">
        <v>38</v>
      </c>
      <c r="C4" s="35" t="n">
        <v>94000</v>
      </c>
      <c r="D4" s="33" t="s">
        <v>102</v>
      </c>
    </row>
    <row r="5" s="32" customFormat="true" ht="75" hidden="false" customHeight="false" outlineLevel="0" collapsed="false">
      <c r="A5" s="33" t="s">
        <v>105</v>
      </c>
      <c r="B5" s="34" t="s">
        <v>39</v>
      </c>
      <c r="C5" s="35" t="n">
        <v>94000</v>
      </c>
      <c r="D5" s="33" t="s">
        <v>102</v>
      </c>
    </row>
    <row r="6" s="32" customFormat="true" ht="75" hidden="false" customHeight="false" outlineLevel="0" collapsed="false">
      <c r="A6" s="33" t="s">
        <v>106</v>
      </c>
      <c r="B6" s="34" t="s">
        <v>47</v>
      </c>
      <c r="C6" s="35" t="n">
        <v>50992.53</v>
      </c>
      <c r="D6" s="33" t="s">
        <v>102</v>
      </c>
    </row>
    <row r="7" s="32" customFormat="true" ht="37.5" hidden="false" customHeight="false" outlineLevel="0" collapsed="false">
      <c r="A7" s="33" t="s">
        <v>107</v>
      </c>
      <c r="B7" s="34" t="s">
        <v>59</v>
      </c>
      <c r="C7" s="35" t="n">
        <v>600</v>
      </c>
      <c r="D7" s="33" t="s">
        <v>102</v>
      </c>
    </row>
    <row r="8" s="32" customFormat="true" ht="37.5" hidden="false" customHeight="false" outlineLevel="0" collapsed="false">
      <c r="A8" s="33" t="s">
        <v>108</v>
      </c>
      <c r="B8" s="34" t="s">
        <v>109</v>
      </c>
      <c r="C8" s="35" t="n">
        <f aca="false">3101.72+73.23</f>
        <v>3174.95</v>
      </c>
      <c r="D8" s="33" t="s">
        <v>102</v>
      </c>
    </row>
    <row r="9" customFormat="false" ht="18.75" hidden="false" customHeight="false" outlineLevel="0" collapsed="false">
      <c r="A9" s="36"/>
      <c r="B9" s="37" t="s">
        <v>110</v>
      </c>
      <c r="C9" s="38" t="n">
        <f aca="false">SUM(C2:C8)</f>
        <v>350104.31</v>
      </c>
      <c r="D9" s="36"/>
    </row>
    <row r="11" customFormat="false" ht="62.25" hidden="false" customHeight="true" outlineLevel="0" collapsed="false">
      <c r="A11" s="39" t="s">
        <v>111</v>
      </c>
      <c r="B11" s="39"/>
      <c r="C11" s="39"/>
      <c r="D11" s="39"/>
    </row>
  </sheetData>
  <mergeCells count="2">
    <mergeCell ref="A1:D1"/>
    <mergeCell ref="A11:D11"/>
  </mergeCells>
  <printOptions headings="false" gridLines="false" gridLinesSet="true" horizontalCentered="false" verticalCentered="false"/>
  <pageMargins left="0.520138888888889" right="0.490277777777778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C13" activeCellId="0" sqref="C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4.29"/>
    <col collapsed="false" customWidth="true" hidden="false" outlineLevel="0" max="3" min="3" style="1" width="25.57"/>
    <col collapsed="false" customWidth="true" hidden="false" outlineLevel="0" max="4" min="4" style="1" width="14.71"/>
    <col collapsed="false" customWidth="true" hidden="false" outlineLevel="0" max="5" min="5" style="1" width="11.71"/>
    <col collapsed="false" customWidth="true" hidden="false" outlineLevel="0" max="6" min="6" style="1" width="10.71"/>
    <col collapsed="false" customWidth="true" hidden="false" outlineLevel="0" max="7" min="7" style="1" width="12.15"/>
    <col collapsed="false" customWidth="true" hidden="false" outlineLevel="0" max="8" min="8" style="1" width="11"/>
    <col collapsed="false" customWidth="true" hidden="false" outlineLevel="0" max="10" min="9" style="1" width="10.14"/>
    <col collapsed="false" customWidth="true" hidden="false" outlineLevel="0" max="13" min="11" style="1" width="10.71"/>
    <col collapsed="false" customWidth="true" hidden="false" outlineLevel="0" max="15" min="14" style="1" width="27.86"/>
    <col collapsed="false" customWidth="true" hidden="false" outlineLevel="0" max="16" min="16" style="1" width="18"/>
    <col collapsed="false" customWidth="true" hidden="false" outlineLevel="0" max="17" min="17" style="1" width="27.42"/>
    <col collapsed="false" customWidth="false" hidden="false" outlineLevel="0" max="16384" min="18" style="1" width="9.14"/>
  </cols>
  <sheetData>
    <row r="1" s="2" customFormat="true" ht="15" hidden="false" customHeight="false" outlineLevel="0" collapsed="false">
      <c r="P1" s="4" t="s">
        <v>112</v>
      </c>
    </row>
    <row r="2" s="2" customFormat="true" ht="15" hidden="true" customHeight="true" outlineLevel="0" collapsed="false"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2" customFormat="true" ht="15" hidden="false" customHeight="true" outlineLevel="0" collapsed="false">
      <c r="E3" s="4"/>
      <c r="F3" s="4"/>
      <c r="G3" s="4"/>
      <c r="H3" s="4"/>
      <c r="I3" s="3" t="s">
        <v>113</v>
      </c>
      <c r="J3" s="3"/>
      <c r="K3" s="3"/>
      <c r="L3" s="3"/>
      <c r="M3" s="3"/>
      <c r="N3" s="3"/>
      <c r="O3" s="3"/>
      <c r="P3" s="3"/>
    </row>
    <row r="4" s="2" customFormat="true" ht="15" hidden="false" customHeight="true" outlineLevel="0" collapsed="false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customFormat="false" ht="51" hidden="false" customHeight="true" outlineLevel="0" collapsed="false">
      <c r="B5" s="5" t="s">
        <v>114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customFormat="false" ht="27" hidden="false" customHeight="true" outlineLevel="0" collapsed="false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/>
      <c r="J7" s="6"/>
      <c r="K7" s="6"/>
      <c r="L7" s="6" t="s">
        <v>115</v>
      </c>
      <c r="M7" s="6"/>
      <c r="N7" s="6" t="s">
        <v>10</v>
      </c>
      <c r="O7" s="6" t="s">
        <v>116</v>
      </c>
      <c r="P7" s="6" t="s">
        <v>11</v>
      </c>
    </row>
    <row r="8" customFormat="false" ht="182.25" hidden="false" customHeight="true" outlineLevel="0" collapsed="false">
      <c r="B8" s="6"/>
      <c r="C8" s="6"/>
      <c r="D8" s="6"/>
      <c r="E8" s="6"/>
      <c r="F8" s="6"/>
      <c r="G8" s="6"/>
      <c r="H8" s="6" t="s">
        <v>12</v>
      </c>
      <c r="I8" s="6" t="s">
        <v>13</v>
      </c>
      <c r="J8" s="6" t="s">
        <v>14</v>
      </c>
      <c r="K8" s="6" t="s">
        <v>15</v>
      </c>
      <c r="L8" s="6" t="s">
        <v>117</v>
      </c>
      <c r="M8" s="6" t="s">
        <v>118</v>
      </c>
      <c r="N8" s="6"/>
      <c r="O8" s="6"/>
      <c r="P8" s="6"/>
    </row>
    <row r="9" customFormat="false" ht="13.5" hidden="false" customHeight="true" outlineLevel="0" collapsed="false">
      <c r="B9" s="6" t="n">
        <v>1</v>
      </c>
      <c r="C9" s="6" t="n">
        <v>2</v>
      </c>
      <c r="D9" s="6" t="n">
        <v>3</v>
      </c>
      <c r="E9" s="6" t="n">
        <v>4</v>
      </c>
      <c r="F9" s="6" t="n">
        <v>5</v>
      </c>
      <c r="G9" s="6" t="n">
        <v>6</v>
      </c>
      <c r="H9" s="6" t="n">
        <v>7</v>
      </c>
      <c r="I9" s="6" t="n">
        <v>8</v>
      </c>
      <c r="J9" s="6" t="n">
        <v>9</v>
      </c>
      <c r="K9" s="6" t="n">
        <v>10</v>
      </c>
      <c r="L9" s="6" t="n">
        <v>11</v>
      </c>
      <c r="M9" s="6" t="n">
        <v>12</v>
      </c>
      <c r="N9" s="6" t="n">
        <v>11</v>
      </c>
      <c r="O9" s="6" t="n">
        <v>13</v>
      </c>
      <c r="P9" s="6" t="n">
        <v>14</v>
      </c>
    </row>
    <row r="10" customFormat="false" ht="105.75" hidden="false" customHeight="true" outlineLevel="0" collapsed="false">
      <c r="B10" s="7" t="n">
        <v>1</v>
      </c>
      <c r="C10" s="8" t="s">
        <v>16</v>
      </c>
      <c r="D10" s="7" t="s">
        <v>17</v>
      </c>
      <c r="E10" s="7" t="s">
        <v>18</v>
      </c>
      <c r="F10" s="9" t="s">
        <v>119</v>
      </c>
      <c r="G10" s="10" t="n">
        <f aca="false">H10+I10+J10+K10</f>
        <v>22997.2</v>
      </c>
      <c r="H10" s="10" t="n">
        <v>1207.8</v>
      </c>
      <c r="I10" s="10"/>
      <c r="J10" s="10" t="n">
        <v>12.2</v>
      </c>
      <c r="K10" s="10" t="n">
        <v>21777.2</v>
      </c>
      <c r="L10" s="10" t="n">
        <f aca="false">K10+J10+H10</f>
        <v>22997.2</v>
      </c>
      <c r="M10" s="10" t="n">
        <v>1207.75</v>
      </c>
      <c r="N10" s="8" t="s">
        <v>120</v>
      </c>
      <c r="O10" s="8" t="s">
        <v>121</v>
      </c>
      <c r="P10" s="8" t="s">
        <v>21</v>
      </c>
    </row>
    <row r="11" customFormat="false" ht="72.75" hidden="false" customHeight="true" outlineLevel="0" collapsed="false">
      <c r="B11" s="7" t="n">
        <v>2</v>
      </c>
      <c r="C11" s="8" t="s">
        <v>122</v>
      </c>
      <c r="D11" s="7" t="s">
        <v>17</v>
      </c>
      <c r="E11" s="7" t="s">
        <v>26</v>
      </c>
      <c r="F11" s="7" t="s">
        <v>123</v>
      </c>
      <c r="G11" s="10" t="n">
        <f aca="false">H11+I11+J11+K11</f>
        <v>8243.81448</v>
      </c>
      <c r="H11" s="10" t="n">
        <v>8144</v>
      </c>
      <c r="I11" s="10"/>
      <c r="J11" s="10" t="n">
        <v>0.81448</v>
      </c>
      <c r="K11" s="10" t="n">
        <v>99</v>
      </c>
      <c r="L11" s="10" t="n">
        <f aca="false">H11+K11</f>
        <v>8243</v>
      </c>
      <c r="M11" s="10"/>
      <c r="N11" s="8" t="s">
        <v>124</v>
      </c>
      <c r="O11" s="8" t="s">
        <v>125</v>
      </c>
      <c r="P11" s="8" t="s">
        <v>29</v>
      </c>
    </row>
    <row r="12" customFormat="false" ht="146.25" hidden="false" customHeight="false" outlineLevel="0" collapsed="false">
      <c r="B12" s="7" t="n">
        <v>3</v>
      </c>
      <c r="C12" s="8" t="s">
        <v>30</v>
      </c>
      <c r="D12" s="7" t="s">
        <v>31</v>
      </c>
      <c r="E12" s="7" t="s">
        <v>32</v>
      </c>
      <c r="F12" s="7" t="s">
        <v>126</v>
      </c>
      <c r="G12" s="10" t="n">
        <f aca="false">H12+I12+J12+K12</f>
        <v>10001.0001</v>
      </c>
      <c r="H12" s="10" t="n">
        <v>10000</v>
      </c>
      <c r="I12" s="10"/>
      <c r="J12" s="10" t="n">
        <v>1.0001</v>
      </c>
      <c r="K12" s="10"/>
      <c r="L12" s="10" t="n">
        <f aca="false">H12</f>
        <v>10000</v>
      </c>
      <c r="M12" s="10"/>
      <c r="N12" s="8" t="s">
        <v>127</v>
      </c>
      <c r="O12" s="8" t="s">
        <v>128</v>
      </c>
      <c r="P12" s="8" t="s">
        <v>29</v>
      </c>
    </row>
    <row r="13" customFormat="false" ht="146.25" hidden="false" customHeight="false" outlineLevel="0" collapsed="false">
      <c r="B13" s="7" t="n">
        <v>4</v>
      </c>
      <c r="C13" s="8" t="s">
        <v>41</v>
      </c>
      <c r="D13" s="7" t="s">
        <v>31</v>
      </c>
      <c r="E13" s="7" t="s">
        <v>37</v>
      </c>
      <c r="F13" s="7" t="n">
        <v>2019</v>
      </c>
      <c r="G13" s="10" t="n">
        <f aca="false">H13+I13+J13+K13</f>
        <v>94005.22874</v>
      </c>
      <c r="H13" s="10" t="n">
        <f aca="false">2000+9784.6+40502.6</f>
        <v>52287.2</v>
      </c>
      <c r="I13" s="10" t="n">
        <v>41712.8</v>
      </c>
      <c r="J13" s="10" t="n">
        <f aca="false">0.20002+0.97846+4.05026</f>
        <v>5.22874</v>
      </c>
      <c r="K13" s="10"/>
      <c r="L13" s="10" t="n">
        <f aca="false">H13+I13</f>
        <v>94000</v>
      </c>
      <c r="M13" s="10" t="n">
        <v>1200</v>
      </c>
      <c r="N13" s="8" t="s">
        <v>127</v>
      </c>
      <c r="O13" s="8" t="s">
        <v>129</v>
      </c>
      <c r="P13" s="8" t="s">
        <v>29</v>
      </c>
    </row>
    <row r="14" customFormat="false" ht="82.5" hidden="false" customHeight="true" outlineLevel="0" collapsed="false">
      <c r="B14" s="7" t="n">
        <v>5</v>
      </c>
      <c r="C14" s="8" t="s">
        <v>38</v>
      </c>
      <c r="D14" s="7" t="s">
        <v>36</v>
      </c>
      <c r="E14" s="7" t="s">
        <v>37</v>
      </c>
      <c r="F14" s="7" t="n">
        <v>2019</v>
      </c>
      <c r="G14" s="10" t="n">
        <f aca="false">H14+I14+J14+K14</f>
        <v>2000.20002</v>
      </c>
      <c r="H14" s="10" t="n">
        <v>2000</v>
      </c>
      <c r="I14" s="10"/>
      <c r="J14" s="10" t="n">
        <v>0.20002</v>
      </c>
      <c r="K14" s="10"/>
      <c r="L14" s="10" t="n">
        <f aca="false">H14</f>
        <v>2000</v>
      </c>
      <c r="M14" s="10" t="n">
        <v>1200</v>
      </c>
      <c r="N14" s="8" t="s">
        <v>127</v>
      </c>
      <c r="O14" s="8" t="s">
        <v>130</v>
      </c>
      <c r="P14" s="8" t="s">
        <v>29</v>
      </c>
    </row>
    <row r="15" customFormat="false" ht="70.5" hidden="false" customHeight="true" outlineLevel="0" collapsed="false">
      <c r="B15" s="7" t="n">
        <v>6</v>
      </c>
      <c r="C15" s="8" t="s">
        <v>39</v>
      </c>
      <c r="D15" s="7" t="s">
        <v>36</v>
      </c>
      <c r="E15" s="7" t="s">
        <v>37</v>
      </c>
      <c r="F15" s="7" t="n">
        <v>2019</v>
      </c>
      <c r="G15" s="10" t="n">
        <f aca="false">H15+I15+J15+K15</f>
        <v>2000.20002</v>
      </c>
      <c r="H15" s="10" t="n">
        <v>2000</v>
      </c>
      <c r="I15" s="10"/>
      <c r="J15" s="10" t="n">
        <v>0.20002</v>
      </c>
      <c r="K15" s="10"/>
      <c r="L15" s="10" t="n">
        <f aca="false">H15</f>
        <v>2000</v>
      </c>
      <c r="M15" s="10"/>
      <c r="N15" s="8" t="s">
        <v>131</v>
      </c>
      <c r="O15" s="8" t="s">
        <v>132</v>
      </c>
      <c r="P15" s="8" t="s">
        <v>29</v>
      </c>
    </row>
    <row r="16" customFormat="false" ht="74.25" hidden="false" customHeight="true" outlineLevel="0" collapsed="false">
      <c r="B16" s="7" t="n">
        <v>7</v>
      </c>
      <c r="C16" s="8" t="s">
        <v>133</v>
      </c>
      <c r="D16" s="7" t="s">
        <v>48</v>
      </c>
      <c r="E16" s="7" t="s">
        <v>37</v>
      </c>
      <c r="F16" s="7" t="n">
        <v>2019</v>
      </c>
      <c r="G16" s="10" t="n">
        <f aca="false">H16+I16+J16+K16</f>
        <v>27274.7272</v>
      </c>
      <c r="H16" s="10" t="n">
        <v>27272</v>
      </c>
      <c r="I16" s="10"/>
      <c r="J16" s="10" t="n">
        <v>2.7272</v>
      </c>
      <c r="K16" s="10"/>
      <c r="L16" s="10" t="n">
        <f aca="false">H16</f>
        <v>27272</v>
      </c>
      <c r="M16" s="10"/>
      <c r="N16" s="8" t="s">
        <v>134</v>
      </c>
      <c r="O16" s="8" t="s">
        <v>135</v>
      </c>
      <c r="P16" s="8" t="s">
        <v>29</v>
      </c>
    </row>
    <row r="17" customFormat="false" ht="74.25" hidden="false" customHeight="true" outlineLevel="0" collapsed="false">
      <c r="B17" s="7" t="n">
        <v>8</v>
      </c>
      <c r="C17" s="8" t="s">
        <v>136</v>
      </c>
      <c r="D17" s="7" t="s">
        <v>48</v>
      </c>
      <c r="E17" s="7" t="s">
        <v>37</v>
      </c>
      <c r="F17" s="7" t="n">
        <v>2019</v>
      </c>
      <c r="G17" s="10" t="n">
        <f aca="false">H17+I17+J17+K17</f>
        <v>36662.36587</v>
      </c>
      <c r="H17" s="10" t="n">
        <v>36658.7</v>
      </c>
      <c r="I17" s="10"/>
      <c r="J17" s="10" t="n">
        <v>3.66587</v>
      </c>
      <c r="K17" s="10"/>
      <c r="L17" s="10" t="n">
        <f aca="false">H17</f>
        <v>36658.7</v>
      </c>
      <c r="M17" s="10"/>
      <c r="N17" s="8" t="s">
        <v>134</v>
      </c>
      <c r="O17" s="8" t="s">
        <v>137</v>
      </c>
      <c r="P17" s="8" t="s">
        <v>29</v>
      </c>
    </row>
    <row r="18" customFormat="false" ht="118.5" hidden="false" customHeight="true" outlineLevel="0" collapsed="false">
      <c r="B18" s="7" t="n">
        <v>9</v>
      </c>
      <c r="C18" s="8" t="s">
        <v>43</v>
      </c>
      <c r="D18" s="7" t="s">
        <v>36</v>
      </c>
      <c r="E18" s="7" t="s">
        <v>44</v>
      </c>
      <c r="F18" s="7" t="s">
        <v>24</v>
      </c>
      <c r="G18" s="10" t="n">
        <f aca="false">H18+I18+J18+K18</f>
        <v>1500.15</v>
      </c>
      <c r="H18" s="10" t="n">
        <v>1500</v>
      </c>
      <c r="I18" s="10"/>
      <c r="J18" s="10" t="n">
        <v>0.15</v>
      </c>
      <c r="K18" s="10"/>
      <c r="L18" s="10" t="n">
        <f aca="false">H18</f>
        <v>1500</v>
      </c>
      <c r="M18" s="10" t="n">
        <v>931.8</v>
      </c>
      <c r="N18" s="8" t="s">
        <v>138</v>
      </c>
      <c r="O18" s="8" t="s">
        <v>139</v>
      </c>
      <c r="P18" s="8" t="s">
        <v>46</v>
      </c>
    </row>
    <row r="19" customFormat="false" ht="13.5" hidden="false" customHeight="true" outlineLevel="0" collapsed="false">
      <c r="B19" s="7" t="n">
        <v>10</v>
      </c>
      <c r="C19" s="11" t="s">
        <v>47</v>
      </c>
      <c r="D19" s="7" t="s">
        <v>48</v>
      </c>
      <c r="E19" s="7" t="s">
        <v>49</v>
      </c>
      <c r="F19" s="7" t="s">
        <v>119</v>
      </c>
      <c r="G19" s="10" t="n">
        <v>35854.07</v>
      </c>
      <c r="H19" s="10" t="n">
        <v>2682.43</v>
      </c>
      <c r="I19" s="10"/>
      <c r="J19" s="10" t="n">
        <v>27.1</v>
      </c>
      <c r="K19" s="12" t="n">
        <v>33144.54</v>
      </c>
      <c r="L19" s="10" t="n">
        <f aca="false">H19+K19+J19</f>
        <v>35854.07</v>
      </c>
      <c r="M19" s="10" t="n">
        <v>16605.2</v>
      </c>
      <c r="N19" s="11" t="s">
        <v>140</v>
      </c>
      <c r="O19" s="11" t="s">
        <v>141</v>
      </c>
      <c r="P19" s="11" t="s">
        <v>52</v>
      </c>
    </row>
    <row r="20" customFormat="false" ht="56.25" hidden="false" customHeight="false" outlineLevel="0" collapsed="false">
      <c r="B20" s="7"/>
      <c r="C20" s="11"/>
      <c r="D20" s="7"/>
      <c r="E20" s="7"/>
      <c r="F20" s="7"/>
      <c r="G20" s="10"/>
      <c r="H20" s="10"/>
      <c r="I20" s="10"/>
      <c r="J20" s="10"/>
      <c r="K20" s="13" t="s">
        <v>53</v>
      </c>
      <c r="L20" s="10"/>
      <c r="M20" s="10"/>
      <c r="N20" s="11"/>
      <c r="O20" s="11"/>
      <c r="P20" s="11"/>
    </row>
    <row r="21" customFormat="false" ht="13.5" hidden="false" customHeight="true" outlineLevel="0" collapsed="false">
      <c r="B21" s="7" t="n">
        <v>11</v>
      </c>
      <c r="C21" s="11" t="s">
        <v>54</v>
      </c>
      <c r="D21" s="7" t="s">
        <v>55</v>
      </c>
      <c r="E21" s="7" t="s">
        <v>56</v>
      </c>
      <c r="F21" s="7" t="n">
        <v>2019</v>
      </c>
      <c r="G21" s="10" t="n">
        <f aca="false">H21+I21+J21+K21</f>
        <v>3003</v>
      </c>
      <c r="H21" s="10" t="n">
        <v>3000</v>
      </c>
      <c r="I21" s="10"/>
      <c r="J21" s="10" t="n">
        <v>3</v>
      </c>
      <c r="K21" s="10"/>
      <c r="L21" s="10" t="n">
        <f aca="false">H21+J21</f>
        <v>3003</v>
      </c>
      <c r="M21" s="10"/>
      <c r="N21" s="11" t="s">
        <v>142</v>
      </c>
      <c r="O21" s="11" t="s">
        <v>143</v>
      </c>
      <c r="P21" s="11" t="s">
        <v>58</v>
      </c>
    </row>
    <row r="22" customFormat="false" ht="61.5" hidden="false" customHeight="true" outlineLevel="0" collapsed="false">
      <c r="B22" s="7"/>
      <c r="C22" s="11"/>
      <c r="D22" s="7"/>
      <c r="E22" s="7"/>
      <c r="F22" s="7"/>
      <c r="G22" s="10"/>
      <c r="H22" s="10"/>
      <c r="I22" s="10"/>
      <c r="J22" s="10"/>
      <c r="K22" s="10"/>
      <c r="L22" s="10"/>
      <c r="M22" s="10"/>
      <c r="N22" s="11"/>
      <c r="O22" s="11"/>
      <c r="P22" s="11"/>
    </row>
    <row r="23" customFormat="false" ht="15" hidden="false" customHeight="true" outlineLevel="0" collapsed="false">
      <c r="B23" s="7" t="n">
        <v>12</v>
      </c>
      <c r="C23" s="11" t="s">
        <v>59</v>
      </c>
      <c r="D23" s="7" t="s">
        <v>17</v>
      </c>
      <c r="E23" s="7" t="s">
        <v>60</v>
      </c>
      <c r="F23" s="7" t="n">
        <v>2019</v>
      </c>
      <c r="G23" s="10" t="n">
        <f aca="false">H23+I23+J23+K23</f>
        <v>600</v>
      </c>
      <c r="H23" s="10"/>
      <c r="I23" s="10"/>
      <c r="J23" s="10" t="n">
        <v>600</v>
      </c>
      <c r="K23" s="10"/>
      <c r="L23" s="10" t="n">
        <f aca="false">J23</f>
        <v>600</v>
      </c>
      <c r="M23" s="10" t="n">
        <v>600</v>
      </c>
      <c r="N23" s="11" t="s">
        <v>61</v>
      </c>
      <c r="O23" s="11" t="s">
        <v>144</v>
      </c>
      <c r="P23" s="11" t="s">
        <v>62</v>
      </c>
    </row>
    <row r="24" customFormat="false" ht="58.5" hidden="false" customHeight="true" outlineLevel="0" collapsed="false">
      <c r="B24" s="7"/>
      <c r="C24" s="11"/>
      <c r="D24" s="7"/>
      <c r="E24" s="7"/>
      <c r="F24" s="7"/>
      <c r="G24" s="10"/>
      <c r="H24" s="10"/>
      <c r="I24" s="10"/>
      <c r="J24" s="10"/>
      <c r="K24" s="10"/>
      <c r="L24" s="10"/>
      <c r="M24" s="10"/>
      <c r="N24" s="11"/>
      <c r="O24" s="11"/>
      <c r="P24" s="11"/>
    </row>
    <row r="25" customFormat="false" ht="82.5" hidden="false" customHeight="true" outlineLevel="0" collapsed="false">
      <c r="B25" s="20" t="n">
        <v>13</v>
      </c>
      <c r="C25" s="13" t="s">
        <v>68</v>
      </c>
      <c r="D25" s="20" t="s">
        <v>69</v>
      </c>
      <c r="E25" s="20" t="s">
        <v>145</v>
      </c>
      <c r="F25" s="20" t="n">
        <v>2019</v>
      </c>
      <c r="G25" s="21" t="n">
        <f aca="false">H25+I25+J25</f>
        <v>15142.15971</v>
      </c>
      <c r="H25" s="21" t="n">
        <f aca="false">20790/100*3-173.97786</f>
        <v>449.72214</v>
      </c>
      <c r="I25" s="21" t="n">
        <f aca="false">20790/100*97-5625.28403</f>
        <v>14541.01597</v>
      </c>
      <c r="J25" s="21" t="n">
        <f aca="false">210-58.5784</f>
        <v>151.4216</v>
      </c>
      <c r="K25" s="21"/>
      <c r="L25" s="21" t="n">
        <f aca="false">H25+I25+J25+K25</f>
        <v>15142.15971</v>
      </c>
      <c r="M25" s="21"/>
      <c r="N25" s="13" t="s">
        <v>146</v>
      </c>
      <c r="O25" s="13" t="s">
        <v>147</v>
      </c>
      <c r="P25" s="13" t="s">
        <v>71</v>
      </c>
    </row>
    <row r="26" customFormat="false" ht="108" hidden="false" customHeight="true" outlineLevel="0" collapsed="false">
      <c r="B26" s="7" t="n">
        <v>14</v>
      </c>
      <c r="C26" s="11" t="s">
        <v>148</v>
      </c>
      <c r="D26" s="20" t="s">
        <v>69</v>
      </c>
      <c r="E26" s="7" t="s">
        <v>149</v>
      </c>
      <c r="F26" s="7" t="n">
        <v>2019</v>
      </c>
      <c r="G26" s="10" t="n">
        <f aca="false">42187.32728-G25</f>
        <v>27045.16757</v>
      </c>
      <c r="H26" s="10" t="n">
        <f aca="false">20975.454/100*3+173.97786</f>
        <v>803.24148</v>
      </c>
      <c r="I26" s="10" t="n">
        <f aca="false">20975.454/100*97+5625.28405</f>
        <v>25971.47443</v>
      </c>
      <c r="J26" s="10" t="n">
        <f aca="false">21187.32728*1%+58.5784</f>
        <v>270.4516728</v>
      </c>
      <c r="K26" s="10"/>
      <c r="L26" s="21" t="n">
        <f aca="false">H26+I26+J26+K26</f>
        <v>27045.1675828</v>
      </c>
      <c r="M26" s="21"/>
      <c r="N26" s="13" t="s">
        <v>146</v>
      </c>
      <c r="O26" s="40" t="s">
        <v>150</v>
      </c>
      <c r="P26" s="11" t="s">
        <v>67</v>
      </c>
    </row>
    <row r="27" customFormat="false" ht="117.75" hidden="false" customHeight="true" outlineLevel="0" collapsed="false">
      <c r="B27" s="22" t="n">
        <v>15</v>
      </c>
      <c r="C27" s="23" t="s">
        <v>151</v>
      </c>
      <c r="D27" s="7" t="s">
        <v>152</v>
      </c>
      <c r="E27" s="22"/>
      <c r="F27" s="22" t="n">
        <v>2019</v>
      </c>
      <c r="G27" s="12" t="n">
        <f aca="false">H27+I27+J27+K27</f>
        <v>100000</v>
      </c>
      <c r="H27" s="12" t="n">
        <v>100000</v>
      </c>
      <c r="I27" s="12"/>
      <c r="J27" s="12"/>
      <c r="K27" s="12"/>
      <c r="L27" s="10"/>
      <c r="M27" s="10"/>
      <c r="N27" s="41" t="s">
        <v>153</v>
      </c>
      <c r="O27" s="13" t="s">
        <v>154</v>
      </c>
      <c r="P27" s="11" t="s">
        <v>67</v>
      </c>
    </row>
    <row r="28" customFormat="false" ht="106.5" hidden="false" customHeight="true" outlineLevel="0" collapsed="false">
      <c r="B28" s="22" t="n">
        <v>16</v>
      </c>
      <c r="C28" s="23" t="s">
        <v>155</v>
      </c>
      <c r="D28" s="7" t="s">
        <v>36</v>
      </c>
      <c r="E28" s="22"/>
      <c r="F28" s="22" t="n">
        <v>2019</v>
      </c>
      <c r="G28" s="12" t="n">
        <v>6000</v>
      </c>
      <c r="H28" s="12" t="n">
        <v>6000</v>
      </c>
      <c r="I28" s="12"/>
      <c r="J28" s="12"/>
      <c r="K28" s="12"/>
      <c r="L28" s="10"/>
      <c r="M28" s="10"/>
      <c r="N28" s="11" t="s">
        <v>156</v>
      </c>
      <c r="O28" s="13" t="s">
        <v>157</v>
      </c>
      <c r="P28" s="11" t="s">
        <v>158</v>
      </c>
    </row>
    <row r="29" customFormat="false" ht="96" hidden="false" customHeight="true" outlineLevel="0" collapsed="false">
      <c r="B29" s="22" t="n">
        <v>17</v>
      </c>
      <c r="C29" s="23" t="s">
        <v>159</v>
      </c>
      <c r="D29" s="7" t="s">
        <v>160</v>
      </c>
      <c r="E29" s="22" t="s">
        <v>161</v>
      </c>
      <c r="F29" s="22" t="n">
        <v>2019</v>
      </c>
      <c r="G29" s="12"/>
      <c r="H29" s="12"/>
      <c r="I29" s="12"/>
      <c r="J29" s="12"/>
      <c r="K29" s="12"/>
      <c r="L29" s="10"/>
      <c r="M29" s="10"/>
      <c r="N29" s="11"/>
      <c r="O29" s="13" t="s">
        <v>162</v>
      </c>
      <c r="P29" s="11" t="s">
        <v>163</v>
      </c>
    </row>
    <row r="30" customFormat="false" ht="72.75" hidden="false" customHeight="true" outlineLevel="0" collapsed="false">
      <c r="B30" s="22" t="n">
        <v>18</v>
      </c>
      <c r="C30" s="23" t="s">
        <v>164</v>
      </c>
      <c r="D30" s="42" t="s">
        <v>165</v>
      </c>
      <c r="E30" s="22"/>
      <c r="F30" s="22" t="s">
        <v>166</v>
      </c>
      <c r="G30" s="12" t="n">
        <f aca="false">H30+I30+J30+K30</f>
        <v>416.5</v>
      </c>
      <c r="H30" s="12" t="n">
        <v>416.5</v>
      </c>
      <c r="I30" s="12"/>
      <c r="J30" s="12"/>
      <c r="K30" s="12"/>
      <c r="L30" s="43" t="n">
        <f aca="false">H30</f>
        <v>416.5</v>
      </c>
      <c r="M30" s="43" t="n">
        <v>416.5</v>
      </c>
      <c r="N30" s="11" t="s">
        <v>167</v>
      </c>
      <c r="O30" s="11" t="s">
        <v>168</v>
      </c>
      <c r="P30" s="11" t="s">
        <v>67</v>
      </c>
    </row>
    <row r="31" customFormat="false" ht="72.75" hidden="false" customHeight="true" outlineLevel="0" collapsed="false">
      <c r="B31" s="22" t="n">
        <v>19</v>
      </c>
      <c r="C31" s="23" t="s">
        <v>63</v>
      </c>
      <c r="D31" s="7" t="s">
        <v>64</v>
      </c>
      <c r="E31" s="22" t="s">
        <v>169</v>
      </c>
      <c r="F31" s="22" t="n">
        <v>2019</v>
      </c>
      <c r="G31" s="12" t="n">
        <f aca="false">H31+I31+J31+K31</f>
        <v>388.22281</v>
      </c>
      <c r="H31" s="12"/>
      <c r="I31" s="12"/>
      <c r="J31" s="12" t="n">
        <v>388.22281</v>
      </c>
      <c r="K31" s="12"/>
      <c r="L31" s="10" t="n">
        <v>388.22281</v>
      </c>
      <c r="M31" s="10"/>
      <c r="N31" s="11" t="s">
        <v>170</v>
      </c>
      <c r="O31" s="11" t="s">
        <v>171</v>
      </c>
      <c r="P31" s="11" t="s">
        <v>172</v>
      </c>
    </row>
    <row r="32" s="44" customFormat="true" ht="74.25" hidden="false" customHeight="true" outlineLevel="0" collapsed="false">
      <c r="A32" s="1"/>
      <c r="B32" s="22" t="n">
        <v>20</v>
      </c>
      <c r="C32" s="23" t="s">
        <v>68</v>
      </c>
      <c r="D32" s="7" t="s">
        <v>165</v>
      </c>
      <c r="E32" s="22"/>
      <c r="F32" s="22" t="s">
        <v>173</v>
      </c>
      <c r="G32" s="12" t="n">
        <f aca="false">H32+I32+J32+K32</f>
        <v>97.6</v>
      </c>
      <c r="H32" s="12" t="n">
        <v>97.6</v>
      </c>
      <c r="I32" s="12"/>
      <c r="J32" s="12"/>
      <c r="K32" s="12"/>
      <c r="L32" s="21" t="n">
        <f aca="false">H32</f>
        <v>97.6</v>
      </c>
      <c r="M32" s="21" t="n">
        <v>97.6</v>
      </c>
      <c r="N32" s="41" t="s">
        <v>167</v>
      </c>
      <c r="O32" s="11" t="s">
        <v>174</v>
      </c>
      <c r="P32" s="11" t="s">
        <v>67</v>
      </c>
      <c r="Q32" s="1"/>
    </row>
    <row r="33" customFormat="false" ht="15" hidden="false" customHeight="true" outlineLevel="0" collapsed="false">
      <c r="B33" s="24" t="s">
        <v>98</v>
      </c>
      <c r="C33" s="24"/>
      <c r="D33" s="24"/>
      <c r="E33" s="24"/>
      <c r="F33" s="24"/>
      <c r="G33" s="25" t="n">
        <f aca="false">SUM(G10:G32)</f>
        <v>393231.60652</v>
      </c>
      <c r="H33" s="25" t="n">
        <f aca="false">SUM(H10:H32)</f>
        <v>254519.19362</v>
      </c>
      <c r="I33" s="25" t="n">
        <f aca="false">SUM(I10:I32)</f>
        <v>82225.2904</v>
      </c>
      <c r="J33" s="25" t="n">
        <f aca="false">SUM(J10:J32)</f>
        <v>1466.3825128</v>
      </c>
      <c r="K33" s="25" t="n">
        <f aca="false">SUM(K10:K32)</f>
        <v>55020.74</v>
      </c>
      <c r="L33" s="25" t="n">
        <f aca="false">SUM(L10:L32)</f>
        <v>287217.6201028</v>
      </c>
      <c r="M33" s="25" t="n">
        <f aca="false">SUM(M10:M32)</f>
        <v>22258.85</v>
      </c>
      <c r="N33" s="26"/>
      <c r="O33" s="26"/>
      <c r="P33" s="26"/>
    </row>
    <row r="36" customFormat="false" ht="27.75" hidden="false" customHeight="true" outlineLevel="0" collapsed="false">
      <c r="A36" s="44"/>
      <c r="B36" s="44"/>
      <c r="C36" s="45" t="s">
        <v>175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4"/>
    </row>
    <row r="40" customFormat="false" ht="45" hidden="false" customHeight="true" outlineLevel="0" collapsed="false">
      <c r="C40" s="46" t="s">
        <v>176</v>
      </c>
      <c r="D40" s="46"/>
      <c r="E40" s="46"/>
      <c r="F40" s="46"/>
    </row>
  </sheetData>
  <mergeCells count="62">
    <mergeCell ref="E2:P2"/>
    <mergeCell ref="I3:P3"/>
    <mergeCell ref="B5:P5"/>
    <mergeCell ref="B7:B8"/>
    <mergeCell ref="C7:C8"/>
    <mergeCell ref="D7:D8"/>
    <mergeCell ref="E7:E8"/>
    <mergeCell ref="F7:F8"/>
    <mergeCell ref="G7:G8"/>
    <mergeCell ref="H7:K7"/>
    <mergeCell ref="L7:M7"/>
    <mergeCell ref="N7:N8"/>
    <mergeCell ref="O7:O8"/>
    <mergeCell ref="P7:P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L19:L20"/>
    <mergeCell ref="M19:M20"/>
    <mergeCell ref="N19:N20"/>
    <mergeCell ref="O19:O20"/>
    <mergeCell ref="P19:P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B33:F33"/>
    <mergeCell ref="N33:P33"/>
    <mergeCell ref="C36:P36"/>
    <mergeCell ref="C40:F40"/>
  </mergeCells>
  <printOptions headings="false" gridLines="false" gridLinesSet="true" horizontalCentered="false" verticalCentered="false"/>
  <pageMargins left="0.275694444444444" right="0.196527777777778" top="0.747916666666667" bottom="0.39375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18" activeCellId="0" sqref="C1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4.29"/>
    <col collapsed="false" customWidth="true" hidden="false" outlineLevel="0" max="3" min="3" style="1" width="25.57"/>
    <col collapsed="false" customWidth="true" hidden="false" outlineLevel="0" max="4" min="4" style="1" width="14.71"/>
    <col collapsed="false" customWidth="true" hidden="false" outlineLevel="0" max="5" min="5" style="1" width="11.71"/>
    <col collapsed="false" customWidth="true" hidden="false" outlineLevel="0" max="6" min="6" style="1" width="10.71"/>
    <col collapsed="false" customWidth="true" hidden="false" outlineLevel="0" max="7" min="7" style="1" width="12.15"/>
    <col collapsed="false" customWidth="true" hidden="false" outlineLevel="0" max="8" min="8" style="1" width="11"/>
    <col collapsed="false" customWidth="true" hidden="false" outlineLevel="0" max="10" min="9" style="1" width="10.14"/>
    <col collapsed="false" customWidth="true" hidden="false" outlineLevel="0" max="13" min="11" style="1" width="10.71"/>
    <col collapsed="false" customWidth="true" hidden="false" outlineLevel="0" max="14" min="14" style="1" width="42.42"/>
    <col collapsed="false" customWidth="true" hidden="false" outlineLevel="0" max="15" min="15" style="1" width="27.86"/>
    <col collapsed="false" customWidth="true" hidden="false" outlineLevel="0" max="16" min="16" style="1" width="18"/>
    <col collapsed="false" customWidth="true" hidden="false" outlineLevel="0" max="17" min="17" style="1" width="27.42"/>
    <col collapsed="false" customWidth="false" hidden="false" outlineLevel="0" max="16384" min="18" style="1" width="9.14"/>
  </cols>
  <sheetData>
    <row r="1" s="2" customFormat="true" ht="15" hidden="true" customHeight="false" outlineLevel="0" collapsed="false">
      <c r="P1" s="4" t="s">
        <v>112</v>
      </c>
    </row>
    <row r="2" s="2" customFormat="true" ht="15" hidden="true" customHeight="true" outlineLevel="0" collapsed="false"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2" customFormat="true" ht="15" hidden="true" customHeight="true" outlineLevel="0" collapsed="false">
      <c r="E3" s="4"/>
      <c r="F3" s="4"/>
      <c r="G3" s="4"/>
      <c r="H3" s="4"/>
      <c r="I3" s="3" t="s">
        <v>177</v>
      </c>
      <c r="J3" s="3"/>
      <c r="K3" s="3"/>
      <c r="L3" s="3"/>
      <c r="M3" s="3"/>
      <c r="N3" s="3"/>
      <c r="O3" s="3"/>
      <c r="P3" s="3"/>
    </row>
    <row r="4" s="2" customFormat="true" ht="15" hidden="false" customHeight="true" outlineLevel="0" collapsed="false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customFormat="false" ht="51" hidden="false" customHeight="true" outlineLevel="0" collapsed="false">
      <c r="B5" s="5" t="s">
        <v>178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customFormat="false" ht="27" hidden="false" customHeight="true" outlineLevel="0" collapsed="false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/>
      <c r="J7" s="6"/>
      <c r="K7" s="6"/>
      <c r="L7" s="6" t="s">
        <v>115</v>
      </c>
      <c r="M7" s="6"/>
      <c r="N7" s="6" t="s">
        <v>10</v>
      </c>
      <c r="O7" s="6" t="s">
        <v>116</v>
      </c>
      <c r="P7" s="6" t="s">
        <v>11</v>
      </c>
    </row>
    <row r="8" customFormat="false" ht="182.25" hidden="false" customHeight="true" outlineLevel="0" collapsed="false">
      <c r="B8" s="6"/>
      <c r="C8" s="6"/>
      <c r="D8" s="6"/>
      <c r="E8" s="6"/>
      <c r="F8" s="6"/>
      <c r="G8" s="6"/>
      <c r="H8" s="6" t="s">
        <v>12</v>
      </c>
      <c r="I8" s="6" t="s">
        <v>13</v>
      </c>
      <c r="J8" s="6" t="s">
        <v>14</v>
      </c>
      <c r="K8" s="6" t="s">
        <v>15</v>
      </c>
      <c r="L8" s="6" t="s">
        <v>117</v>
      </c>
      <c r="M8" s="6" t="s">
        <v>118</v>
      </c>
      <c r="N8" s="6"/>
      <c r="O8" s="6"/>
      <c r="P8" s="6"/>
    </row>
    <row r="9" customFormat="false" ht="13.5" hidden="false" customHeight="true" outlineLevel="0" collapsed="false">
      <c r="B9" s="6" t="n">
        <v>1</v>
      </c>
      <c r="C9" s="6" t="n">
        <v>2</v>
      </c>
      <c r="D9" s="6" t="n">
        <v>3</v>
      </c>
      <c r="E9" s="6" t="n">
        <v>4</v>
      </c>
      <c r="F9" s="6" t="n">
        <v>5</v>
      </c>
      <c r="G9" s="6" t="n">
        <v>6</v>
      </c>
      <c r="H9" s="6" t="n">
        <v>7</v>
      </c>
      <c r="I9" s="6" t="n">
        <v>8</v>
      </c>
      <c r="J9" s="6" t="n">
        <v>9</v>
      </c>
      <c r="K9" s="6" t="n">
        <v>10</v>
      </c>
      <c r="L9" s="6" t="n">
        <v>11</v>
      </c>
      <c r="M9" s="6" t="n">
        <v>12</v>
      </c>
      <c r="N9" s="6" t="n">
        <v>11</v>
      </c>
      <c r="O9" s="6" t="n">
        <v>13</v>
      </c>
      <c r="P9" s="6" t="n">
        <v>14</v>
      </c>
    </row>
    <row r="10" customFormat="false" ht="129" hidden="false" customHeight="true" outlineLevel="0" collapsed="false">
      <c r="B10" s="7" t="n">
        <f aca="false">1</f>
        <v>1</v>
      </c>
      <c r="C10" s="8" t="s">
        <v>16</v>
      </c>
      <c r="D10" s="7" t="s">
        <v>17</v>
      </c>
      <c r="E10" s="7" t="s">
        <v>18</v>
      </c>
      <c r="F10" s="9" t="s">
        <v>119</v>
      </c>
      <c r="G10" s="10" t="n">
        <f aca="false">H10+I10+J10+K10</f>
        <v>22997.2</v>
      </c>
      <c r="H10" s="10" t="n">
        <v>1207.8</v>
      </c>
      <c r="I10" s="10"/>
      <c r="J10" s="10" t="n">
        <v>12.2</v>
      </c>
      <c r="K10" s="10" t="n">
        <v>21777.2</v>
      </c>
      <c r="L10" s="10" t="n">
        <f aca="false">K10+J10+H10</f>
        <v>22997.2</v>
      </c>
      <c r="M10" s="10"/>
      <c r="N10" s="8" t="s">
        <v>120</v>
      </c>
      <c r="O10" s="8" t="s">
        <v>121</v>
      </c>
      <c r="P10" s="8" t="s">
        <v>21</v>
      </c>
    </row>
    <row r="11" customFormat="false" ht="127.5" hidden="false" customHeight="true" outlineLevel="0" collapsed="false">
      <c r="B11" s="7" t="n">
        <f aca="false">B10+1</f>
        <v>2</v>
      </c>
      <c r="C11" s="8" t="s">
        <v>22</v>
      </c>
      <c r="D11" s="7" t="s">
        <v>17</v>
      </c>
      <c r="E11" s="7" t="s">
        <v>23</v>
      </c>
      <c r="F11" s="7" t="s">
        <v>179</v>
      </c>
      <c r="G11" s="10" t="n">
        <f aca="false">H11+I11+J11</f>
        <v>21029.5</v>
      </c>
      <c r="H11" s="10" t="n">
        <v>3995.2</v>
      </c>
      <c r="I11" s="10" t="n">
        <v>17032.2</v>
      </c>
      <c r="J11" s="10" t="n">
        <v>2.1</v>
      </c>
      <c r="K11" s="10"/>
      <c r="M11" s="47"/>
      <c r="N11" s="8" t="s">
        <v>120</v>
      </c>
      <c r="O11" s="48" t="s">
        <v>180</v>
      </c>
      <c r="P11" s="8" t="s">
        <v>21</v>
      </c>
    </row>
    <row r="12" customFormat="false" ht="117" hidden="false" customHeight="true" outlineLevel="0" collapsed="false">
      <c r="B12" s="7" t="n">
        <f aca="false">B11+1</f>
        <v>3</v>
      </c>
      <c r="C12" s="8" t="s">
        <v>122</v>
      </c>
      <c r="D12" s="7" t="s">
        <v>17</v>
      </c>
      <c r="E12" s="7" t="s">
        <v>26</v>
      </c>
      <c r="F12" s="7" t="s">
        <v>123</v>
      </c>
      <c r="G12" s="10" t="n">
        <f aca="false">H12+I12+J12+K12</f>
        <v>8243.81448</v>
      </c>
      <c r="H12" s="10" t="n">
        <v>8144</v>
      </c>
      <c r="I12" s="10"/>
      <c r="J12" s="10" t="n">
        <v>0.81448</v>
      </c>
      <c r="K12" s="10" t="n">
        <v>99</v>
      </c>
      <c r="L12" s="10" t="n">
        <f aca="false">H12+K12</f>
        <v>8243</v>
      </c>
      <c r="M12" s="10"/>
      <c r="N12" s="8" t="s">
        <v>124</v>
      </c>
      <c r="O12" s="8" t="s">
        <v>181</v>
      </c>
      <c r="P12" s="8" t="s">
        <v>29</v>
      </c>
    </row>
    <row r="13" customFormat="false" ht="101.25" hidden="false" customHeight="false" outlineLevel="0" collapsed="false">
      <c r="B13" s="7" t="n">
        <f aca="false">B12+1</f>
        <v>4</v>
      </c>
      <c r="C13" s="8" t="s">
        <v>30</v>
      </c>
      <c r="D13" s="7" t="s">
        <v>31</v>
      </c>
      <c r="E13" s="7" t="s">
        <v>32</v>
      </c>
      <c r="F13" s="7" t="s">
        <v>126</v>
      </c>
      <c r="G13" s="10" t="n">
        <f aca="false">H13+I13+J13+K13</f>
        <v>10001.0001</v>
      </c>
      <c r="H13" s="10" t="n">
        <v>10000</v>
      </c>
      <c r="I13" s="10"/>
      <c r="J13" s="10" t="n">
        <v>1.0001</v>
      </c>
      <c r="K13" s="10"/>
      <c r="L13" s="10" t="n">
        <f aca="false">H13</f>
        <v>10000</v>
      </c>
      <c r="M13" s="10"/>
      <c r="N13" s="8" t="s">
        <v>127</v>
      </c>
      <c r="O13" s="8" t="s">
        <v>182</v>
      </c>
      <c r="P13" s="8" t="s">
        <v>29</v>
      </c>
    </row>
    <row r="14" customFormat="false" ht="101.25" hidden="false" customHeight="false" outlineLevel="0" collapsed="false">
      <c r="B14" s="7" t="n">
        <f aca="false">B13+1</f>
        <v>5</v>
      </c>
      <c r="C14" s="8" t="s">
        <v>41</v>
      </c>
      <c r="D14" s="7" t="s">
        <v>31</v>
      </c>
      <c r="E14" s="7" t="s">
        <v>37</v>
      </c>
      <c r="F14" s="7" t="n">
        <v>2019</v>
      </c>
      <c r="G14" s="10" t="n">
        <f aca="false">H14+I14+J14+K14</f>
        <v>94005.22874</v>
      </c>
      <c r="H14" s="10" t="n">
        <f aca="false">2000+9784.6+40502.6</f>
        <v>52287.2</v>
      </c>
      <c r="I14" s="10" t="n">
        <v>41712.8</v>
      </c>
      <c r="J14" s="10" t="n">
        <f aca="false">0.20002+0.97846+4.05026</f>
        <v>5.22874</v>
      </c>
      <c r="K14" s="10"/>
      <c r="L14" s="10" t="n">
        <f aca="false">H14+I14</f>
        <v>94000</v>
      </c>
      <c r="M14" s="10"/>
      <c r="N14" s="8" t="s">
        <v>127</v>
      </c>
      <c r="O14" s="8" t="s">
        <v>183</v>
      </c>
      <c r="P14" s="8" t="s">
        <v>29</v>
      </c>
    </row>
    <row r="15" customFormat="false" ht="101.25" hidden="false" customHeight="false" outlineLevel="0" collapsed="false">
      <c r="B15" s="7" t="n">
        <f aca="false">B14+1</f>
        <v>6</v>
      </c>
      <c r="C15" s="8" t="s">
        <v>38</v>
      </c>
      <c r="D15" s="7" t="s">
        <v>36</v>
      </c>
      <c r="E15" s="7" t="s">
        <v>37</v>
      </c>
      <c r="F15" s="7" t="n">
        <v>2019</v>
      </c>
      <c r="G15" s="10" t="n">
        <f aca="false">H15+I15+J15+K15</f>
        <v>2000.20002</v>
      </c>
      <c r="H15" s="10" t="n">
        <v>2000</v>
      </c>
      <c r="I15" s="10"/>
      <c r="J15" s="10" t="n">
        <v>0.20002</v>
      </c>
      <c r="K15" s="10"/>
      <c r="L15" s="10" t="n">
        <f aca="false">H15</f>
        <v>2000</v>
      </c>
      <c r="M15" s="10"/>
      <c r="N15" s="8" t="s">
        <v>127</v>
      </c>
      <c r="O15" s="8" t="s">
        <v>184</v>
      </c>
      <c r="P15" s="8" t="s">
        <v>29</v>
      </c>
    </row>
    <row r="16" customFormat="false" ht="101.25" hidden="false" customHeight="false" outlineLevel="0" collapsed="false">
      <c r="B16" s="7" t="n">
        <f aca="false">B15+1</f>
        <v>7</v>
      </c>
      <c r="C16" s="8" t="s">
        <v>39</v>
      </c>
      <c r="D16" s="7" t="s">
        <v>36</v>
      </c>
      <c r="E16" s="7" t="s">
        <v>37</v>
      </c>
      <c r="F16" s="7" t="n">
        <v>2019</v>
      </c>
      <c r="G16" s="10" t="n">
        <f aca="false">H16+I16+J16+K16</f>
        <v>2000.20002</v>
      </c>
      <c r="H16" s="10" t="n">
        <v>2000</v>
      </c>
      <c r="I16" s="10"/>
      <c r="J16" s="10" t="n">
        <v>0.20002</v>
      </c>
      <c r="K16" s="10"/>
      <c r="L16" s="10" t="n">
        <f aca="false">H16</f>
        <v>2000</v>
      </c>
      <c r="M16" s="10"/>
      <c r="N16" s="8" t="s">
        <v>131</v>
      </c>
      <c r="O16" s="8" t="s">
        <v>185</v>
      </c>
      <c r="P16" s="8" t="s">
        <v>29</v>
      </c>
    </row>
    <row r="17" customFormat="false" ht="135" hidden="false" customHeight="false" outlineLevel="0" collapsed="false">
      <c r="B17" s="7" t="n">
        <f aca="false">B16+1</f>
        <v>8</v>
      </c>
      <c r="C17" s="8" t="s">
        <v>133</v>
      </c>
      <c r="D17" s="7" t="s">
        <v>48</v>
      </c>
      <c r="E17" s="7" t="s">
        <v>37</v>
      </c>
      <c r="F17" s="7" t="n">
        <v>2019</v>
      </c>
      <c r="G17" s="10" t="n">
        <f aca="false">H17+I17+J17+K17</f>
        <v>27274.7272</v>
      </c>
      <c r="H17" s="10" t="n">
        <v>27272</v>
      </c>
      <c r="I17" s="10"/>
      <c r="J17" s="10" t="n">
        <v>2.7272</v>
      </c>
      <c r="K17" s="10"/>
      <c r="L17" s="10" t="n">
        <f aca="false">H17</f>
        <v>27272</v>
      </c>
      <c r="M17" s="10"/>
      <c r="N17" s="8" t="s">
        <v>134</v>
      </c>
      <c r="O17" s="8" t="s">
        <v>186</v>
      </c>
      <c r="P17" s="8" t="s">
        <v>29</v>
      </c>
    </row>
    <row r="18" customFormat="false" ht="135" hidden="false" customHeight="false" outlineLevel="0" collapsed="false">
      <c r="B18" s="7" t="n">
        <f aca="false">B17+1</f>
        <v>9</v>
      </c>
      <c r="C18" s="8" t="s">
        <v>136</v>
      </c>
      <c r="D18" s="7" t="s">
        <v>48</v>
      </c>
      <c r="E18" s="7" t="s">
        <v>37</v>
      </c>
      <c r="F18" s="7" t="n">
        <v>2019</v>
      </c>
      <c r="G18" s="10" t="n">
        <f aca="false">H18+I18+J18+K18</f>
        <v>36662.36587</v>
      </c>
      <c r="H18" s="10" t="n">
        <v>36658.7</v>
      </c>
      <c r="I18" s="10"/>
      <c r="J18" s="10" t="n">
        <v>3.66587</v>
      </c>
      <c r="K18" s="10"/>
      <c r="L18" s="10" t="n">
        <f aca="false">H18</f>
        <v>36658.7</v>
      </c>
      <c r="M18" s="10"/>
      <c r="N18" s="8" t="s">
        <v>134</v>
      </c>
      <c r="O18" s="8" t="s">
        <v>187</v>
      </c>
      <c r="P18" s="8" t="s">
        <v>29</v>
      </c>
    </row>
    <row r="19" customFormat="false" ht="157.5" hidden="false" customHeight="false" outlineLevel="0" collapsed="false">
      <c r="B19" s="7" t="n">
        <f aca="false">B18+1</f>
        <v>10</v>
      </c>
      <c r="C19" s="8" t="s">
        <v>188</v>
      </c>
      <c r="D19" s="7" t="s">
        <v>31</v>
      </c>
      <c r="E19" s="7" t="s">
        <v>44</v>
      </c>
      <c r="F19" s="7" t="s">
        <v>24</v>
      </c>
      <c r="G19" s="10" t="n">
        <f aca="false">H19+I19+J19+K19</f>
        <v>256236.95</v>
      </c>
      <c r="H19" s="10" t="n">
        <f aca="false">1500+7642.1</f>
        <v>9142.1</v>
      </c>
      <c r="I19" s="10" t="n">
        <f aca="false">247094.7</f>
        <v>247094.7</v>
      </c>
      <c r="J19" s="10" t="n">
        <v>0.15</v>
      </c>
      <c r="K19" s="10"/>
      <c r="L19" s="10" t="n">
        <f aca="false">1500+0.15</f>
        <v>1500.15</v>
      </c>
      <c r="M19" s="10"/>
      <c r="N19" s="8" t="s">
        <v>189</v>
      </c>
      <c r="O19" s="8" t="s">
        <v>139</v>
      </c>
      <c r="P19" s="8" t="s">
        <v>190</v>
      </c>
    </row>
    <row r="20" customFormat="false" ht="13.5" hidden="false" customHeight="true" outlineLevel="0" collapsed="false">
      <c r="B20" s="7" t="n">
        <v>11</v>
      </c>
      <c r="C20" s="11" t="s">
        <v>47</v>
      </c>
      <c r="D20" s="7" t="s">
        <v>48</v>
      </c>
      <c r="E20" s="7" t="s">
        <v>49</v>
      </c>
      <c r="F20" s="7" t="s">
        <v>119</v>
      </c>
      <c r="G20" s="10" t="n">
        <v>35854.07</v>
      </c>
      <c r="H20" s="10" t="n">
        <v>2682.43</v>
      </c>
      <c r="I20" s="10"/>
      <c r="J20" s="10" t="n">
        <v>27.1</v>
      </c>
      <c r="K20" s="12" t="n">
        <v>33144.54</v>
      </c>
      <c r="L20" s="10" t="n">
        <f aca="false">H20+K20+J20</f>
        <v>35854.07</v>
      </c>
      <c r="M20" s="10"/>
      <c r="N20" s="11" t="s">
        <v>140</v>
      </c>
      <c r="O20" s="11" t="s">
        <v>191</v>
      </c>
      <c r="P20" s="11" t="s">
        <v>52</v>
      </c>
    </row>
    <row r="21" customFormat="false" ht="88.5" hidden="false" customHeight="true" outlineLevel="0" collapsed="false">
      <c r="B21" s="7"/>
      <c r="C21" s="11"/>
      <c r="D21" s="7"/>
      <c r="E21" s="7"/>
      <c r="F21" s="7"/>
      <c r="G21" s="10"/>
      <c r="H21" s="10"/>
      <c r="I21" s="10"/>
      <c r="J21" s="10"/>
      <c r="K21" s="13" t="s">
        <v>53</v>
      </c>
      <c r="L21" s="10"/>
      <c r="M21" s="10"/>
      <c r="N21" s="11"/>
      <c r="O21" s="11"/>
      <c r="P21" s="11"/>
    </row>
    <row r="22" customFormat="false" ht="15" hidden="false" customHeight="true" outlineLevel="0" collapsed="false">
      <c r="B22" s="7" t="n">
        <f aca="false">B20+1</f>
        <v>12</v>
      </c>
      <c r="C22" s="11" t="s">
        <v>54</v>
      </c>
      <c r="D22" s="7" t="s">
        <v>55</v>
      </c>
      <c r="E22" s="7" t="s">
        <v>56</v>
      </c>
      <c r="F22" s="7" t="n">
        <v>2019</v>
      </c>
      <c r="G22" s="10" t="n">
        <f aca="false">H22+I22+J22+K22</f>
        <v>3003</v>
      </c>
      <c r="H22" s="10" t="n">
        <v>3000</v>
      </c>
      <c r="I22" s="10"/>
      <c r="J22" s="10" t="n">
        <v>3</v>
      </c>
      <c r="K22" s="10"/>
      <c r="L22" s="10" t="n">
        <f aca="false">H22+J22</f>
        <v>3003</v>
      </c>
      <c r="M22" s="10"/>
      <c r="N22" s="11" t="s">
        <v>142</v>
      </c>
      <c r="O22" s="11" t="s">
        <v>192</v>
      </c>
      <c r="P22" s="11" t="s">
        <v>58</v>
      </c>
    </row>
    <row r="23" customFormat="false" ht="86.25" hidden="false" customHeight="true" outlineLevel="0" collapsed="false">
      <c r="B23" s="7"/>
      <c r="C23" s="11"/>
      <c r="D23" s="7"/>
      <c r="E23" s="7"/>
      <c r="F23" s="7"/>
      <c r="G23" s="10"/>
      <c r="H23" s="10"/>
      <c r="I23" s="10"/>
      <c r="J23" s="10"/>
      <c r="K23" s="10"/>
      <c r="L23" s="10"/>
      <c r="M23" s="10"/>
      <c r="N23" s="11"/>
      <c r="O23" s="11"/>
      <c r="P23" s="11"/>
    </row>
    <row r="24" customFormat="false" ht="100.5" hidden="false" customHeight="true" outlineLevel="0" collapsed="false">
      <c r="B24" s="20" t="n">
        <v>13</v>
      </c>
      <c r="C24" s="13" t="s">
        <v>68</v>
      </c>
      <c r="D24" s="20" t="s">
        <v>69</v>
      </c>
      <c r="E24" s="20" t="s">
        <v>145</v>
      </c>
      <c r="F24" s="20" t="n">
        <v>2019</v>
      </c>
      <c r="G24" s="21" t="n">
        <f aca="false">H24+I24+J24</f>
        <v>15142.15971</v>
      </c>
      <c r="H24" s="21" t="n">
        <f aca="false">20790/100*3-173.97786</f>
        <v>449.72214</v>
      </c>
      <c r="I24" s="21" t="n">
        <f aca="false">20790/100*97-5625.28403</f>
        <v>14541.01597</v>
      </c>
      <c r="J24" s="21" t="n">
        <f aca="false">210-58.5784</f>
        <v>151.4216</v>
      </c>
      <c r="K24" s="21"/>
      <c r="L24" s="21" t="n">
        <f aca="false">H24+I24+J24+K24</f>
        <v>15142.15971</v>
      </c>
      <c r="M24" s="21"/>
      <c r="N24" s="13" t="s">
        <v>146</v>
      </c>
      <c r="O24" s="13" t="s">
        <v>193</v>
      </c>
      <c r="P24" s="13" t="s">
        <v>71</v>
      </c>
    </row>
    <row r="25" customFormat="false" ht="101.25" hidden="false" customHeight="true" outlineLevel="0" collapsed="false">
      <c r="B25" s="7" t="n">
        <v>14</v>
      </c>
      <c r="C25" s="11" t="s">
        <v>148</v>
      </c>
      <c r="D25" s="20" t="s">
        <v>69</v>
      </c>
      <c r="E25" s="7" t="s">
        <v>149</v>
      </c>
      <c r="F25" s="7" t="n">
        <v>2019</v>
      </c>
      <c r="G25" s="10" t="n">
        <f aca="false">42187.32728-G24</f>
        <v>27045.16757</v>
      </c>
      <c r="H25" s="10" t="n">
        <f aca="false">20975.454/100*3+173.97786</f>
        <v>803.24148</v>
      </c>
      <c r="I25" s="10" t="n">
        <f aca="false">20975.454/100*97+5625.28405</f>
        <v>25971.47443</v>
      </c>
      <c r="J25" s="10" t="n">
        <f aca="false">21187.32728*1%+58.5784</f>
        <v>270.4516728</v>
      </c>
      <c r="K25" s="10"/>
      <c r="L25" s="21" t="n">
        <f aca="false">H25+I25+J25+K25</f>
        <v>27045.1675828</v>
      </c>
      <c r="M25" s="21"/>
      <c r="N25" s="13" t="s">
        <v>146</v>
      </c>
      <c r="O25" s="13" t="s">
        <v>194</v>
      </c>
      <c r="P25" s="11" t="s">
        <v>67</v>
      </c>
    </row>
    <row r="26" customFormat="false" ht="69.75" hidden="false" customHeight="true" outlineLevel="0" collapsed="false">
      <c r="B26" s="22" t="n">
        <v>15</v>
      </c>
      <c r="C26" s="23" t="s">
        <v>151</v>
      </c>
      <c r="D26" s="7" t="s">
        <v>152</v>
      </c>
      <c r="E26" s="22"/>
      <c r="F26" s="22" t="n">
        <v>2019</v>
      </c>
      <c r="G26" s="12" t="n">
        <f aca="false">H26+I26+J26+K26</f>
        <v>100000</v>
      </c>
      <c r="H26" s="12" t="n">
        <v>100000</v>
      </c>
      <c r="I26" s="12"/>
      <c r="J26" s="12"/>
      <c r="K26" s="12"/>
      <c r="L26" s="10"/>
      <c r="M26" s="10"/>
      <c r="N26" s="13" t="s">
        <v>195</v>
      </c>
      <c r="O26" s="13" t="s">
        <v>196</v>
      </c>
      <c r="P26" s="11" t="s">
        <v>67</v>
      </c>
    </row>
    <row r="27" s="44" customFormat="true" ht="67.5" hidden="false" customHeight="false" outlineLevel="0" collapsed="false">
      <c r="A27" s="1"/>
      <c r="B27" s="22" t="n">
        <v>16</v>
      </c>
      <c r="C27" s="23" t="s">
        <v>155</v>
      </c>
      <c r="D27" s="7" t="s">
        <v>36</v>
      </c>
      <c r="E27" s="22"/>
      <c r="F27" s="22" t="n">
        <v>2019</v>
      </c>
      <c r="G27" s="12" t="n">
        <v>6000</v>
      </c>
      <c r="H27" s="12" t="n">
        <v>6000</v>
      </c>
      <c r="I27" s="12"/>
      <c r="J27" s="12"/>
      <c r="K27" s="12"/>
      <c r="L27" s="10"/>
      <c r="M27" s="10"/>
      <c r="N27" s="8" t="s">
        <v>197</v>
      </c>
      <c r="O27" s="13" t="s">
        <v>198</v>
      </c>
      <c r="P27" s="11" t="s">
        <v>158</v>
      </c>
      <c r="Q27" s="1"/>
    </row>
    <row r="28" customFormat="false" ht="15" hidden="false" customHeight="true" outlineLevel="0" collapsed="false">
      <c r="B28" s="24" t="s">
        <v>98</v>
      </c>
      <c r="C28" s="24"/>
      <c r="D28" s="24"/>
      <c r="E28" s="24"/>
      <c r="F28" s="24"/>
      <c r="G28" s="25" t="n">
        <f aca="false">SUM(G10:G27)</f>
        <v>667495.58371</v>
      </c>
      <c r="H28" s="25" t="n">
        <f aca="false">SUM(H10:H27)</f>
        <v>265642.39362</v>
      </c>
      <c r="I28" s="25" t="n">
        <f aca="false">SUM(I10:I27)</f>
        <v>346352.1904</v>
      </c>
      <c r="J28" s="25" t="n">
        <f aca="false">SUM(J10:J27)</f>
        <v>480.2597028</v>
      </c>
      <c r="K28" s="25" t="n">
        <f aca="false">SUM(K10:K27)</f>
        <v>55020.74</v>
      </c>
      <c r="L28" s="25" t="n">
        <f aca="false">SUM(L10:L27)</f>
        <v>285715.4472928</v>
      </c>
      <c r="M28" s="25" t="n">
        <f aca="false">SUM(M10:M27)</f>
        <v>0</v>
      </c>
      <c r="N28" s="26"/>
      <c r="O28" s="26"/>
      <c r="P28" s="26"/>
    </row>
    <row r="31" customFormat="false" ht="27.75" hidden="false" customHeight="true" outlineLevel="0" collapsed="false">
      <c r="A31" s="44"/>
      <c r="B31" s="44"/>
      <c r="C31" s="45" t="s">
        <v>199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4"/>
    </row>
  </sheetData>
  <mergeCells count="46">
    <mergeCell ref="E2:P2"/>
    <mergeCell ref="I3:P3"/>
    <mergeCell ref="B5:P5"/>
    <mergeCell ref="B7:B8"/>
    <mergeCell ref="C7:C8"/>
    <mergeCell ref="D7:D8"/>
    <mergeCell ref="E7:E8"/>
    <mergeCell ref="F7:F8"/>
    <mergeCell ref="G7:G8"/>
    <mergeCell ref="H7:K7"/>
    <mergeCell ref="L7:M7"/>
    <mergeCell ref="N7:N8"/>
    <mergeCell ref="O7:O8"/>
    <mergeCell ref="P7:P8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0:L21"/>
    <mergeCell ref="M20:M21"/>
    <mergeCell ref="N20:N21"/>
    <mergeCell ref="O20:O21"/>
    <mergeCell ref="P20:P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B28:F28"/>
    <mergeCell ref="N28:P28"/>
    <mergeCell ref="C31:P31"/>
  </mergeCells>
  <printOptions headings="false" gridLines="false" gridLinesSet="true" horizontalCentered="false" verticalCentered="false"/>
  <pageMargins left="0.354166666666667" right="0.236111111111111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0" activeCellId="0" sqref="C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4.29"/>
    <col collapsed="false" customWidth="true" hidden="false" outlineLevel="0" max="3" min="3" style="1" width="25.57"/>
    <col collapsed="false" customWidth="true" hidden="false" outlineLevel="0" max="4" min="4" style="1" width="14.71"/>
    <col collapsed="false" customWidth="true" hidden="false" outlineLevel="0" max="5" min="5" style="1" width="11.71"/>
    <col collapsed="false" customWidth="true" hidden="false" outlineLevel="0" max="6" min="6" style="1" width="10.71"/>
    <col collapsed="false" customWidth="true" hidden="false" outlineLevel="0" max="7" min="7" style="1" width="12.15"/>
    <col collapsed="false" customWidth="true" hidden="false" outlineLevel="0" max="8" min="8" style="1" width="11"/>
    <col collapsed="false" customWidth="true" hidden="false" outlineLevel="0" max="10" min="9" style="1" width="10.14"/>
    <col collapsed="false" customWidth="true" hidden="false" outlineLevel="0" max="13" min="11" style="1" width="10.71"/>
    <col collapsed="false" customWidth="true" hidden="false" outlineLevel="0" max="14" min="14" style="1" width="27.86"/>
    <col collapsed="false" customWidth="true" hidden="false" outlineLevel="0" max="15" min="15" style="49" width="27.86"/>
    <col collapsed="false" customWidth="true" hidden="false" outlineLevel="0" max="16" min="16" style="1" width="18"/>
    <col collapsed="false" customWidth="true" hidden="false" outlineLevel="0" max="17" min="17" style="1" width="27.42"/>
    <col collapsed="false" customWidth="false" hidden="false" outlineLevel="0" max="16384" min="18" style="1" width="9.14"/>
  </cols>
  <sheetData>
    <row r="1" s="2" customFormat="true" ht="15" hidden="false" customHeight="false" outlineLevel="0" collapsed="false">
      <c r="O1" s="50"/>
      <c r="P1" s="4" t="s">
        <v>112</v>
      </c>
    </row>
    <row r="2" s="2" customFormat="true" ht="15" hidden="false" customHeight="true" outlineLevel="0" collapsed="false"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2" customFormat="true" ht="15" hidden="false" customHeight="true" outlineLevel="0" collapsed="false">
      <c r="E3" s="4"/>
      <c r="F3" s="4"/>
      <c r="G3" s="4"/>
      <c r="H3" s="4"/>
      <c r="I3" s="3" t="s">
        <v>177</v>
      </c>
      <c r="J3" s="3"/>
      <c r="K3" s="3"/>
      <c r="L3" s="3"/>
      <c r="M3" s="3"/>
      <c r="N3" s="3"/>
      <c r="O3" s="3"/>
      <c r="P3" s="3"/>
    </row>
    <row r="4" s="2" customFormat="true" ht="15" hidden="false" customHeight="false" outlineLevel="0" collapsed="false">
      <c r="E4" s="4"/>
      <c r="F4" s="4"/>
      <c r="G4" s="4"/>
      <c r="H4" s="4"/>
      <c r="I4" s="4"/>
      <c r="J4" s="4"/>
      <c r="K4" s="4"/>
      <c r="L4" s="4"/>
      <c r="M4" s="4"/>
      <c r="N4" s="4"/>
      <c r="O4" s="51"/>
      <c r="P4" s="4"/>
    </row>
    <row r="5" customFormat="false" ht="15.75" hidden="false" customHeight="true" outlineLevel="0" collapsed="false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customFormat="false" ht="15" hidden="false" customHeight="true" outlineLevel="0" collapsed="false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/>
      <c r="J7" s="6"/>
      <c r="K7" s="6"/>
      <c r="L7" s="6" t="s">
        <v>115</v>
      </c>
      <c r="M7" s="6"/>
      <c r="N7" s="6" t="s">
        <v>10</v>
      </c>
      <c r="O7" s="52" t="s">
        <v>116</v>
      </c>
      <c r="P7" s="6" t="s">
        <v>11</v>
      </c>
    </row>
    <row r="8" customFormat="false" ht="42" hidden="false" customHeight="false" outlineLevel="0" collapsed="false">
      <c r="B8" s="6"/>
      <c r="C8" s="6"/>
      <c r="D8" s="6"/>
      <c r="E8" s="6"/>
      <c r="F8" s="6"/>
      <c r="G8" s="6"/>
      <c r="H8" s="6" t="s">
        <v>12</v>
      </c>
      <c r="I8" s="6" t="s">
        <v>13</v>
      </c>
      <c r="J8" s="6" t="s">
        <v>14</v>
      </c>
      <c r="K8" s="6" t="s">
        <v>15</v>
      </c>
      <c r="L8" s="6" t="s">
        <v>117</v>
      </c>
      <c r="M8" s="6" t="s">
        <v>118</v>
      </c>
      <c r="N8" s="6"/>
      <c r="O8" s="52"/>
      <c r="P8" s="6"/>
    </row>
    <row r="9" customFormat="false" ht="15" hidden="false" customHeight="false" outlineLevel="0" collapsed="false">
      <c r="B9" s="6" t="n">
        <v>1</v>
      </c>
      <c r="C9" s="6" t="n">
        <v>2</v>
      </c>
      <c r="D9" s="6" t="n">
        <v>3</v>
      </c>
      <c r="E9" s="6" t="n">
        <v>4</v>
      </c>
      <c r="F9" s="6" t="n">
        <v>5</v>
      </c>
      <c r="G9" s="6" t="n">
        <v>6</v>
      </c>
      <c r="H9" s="6" t="n">
        <v>7</v>
      </c>
      <c r="I9" s="6" t="n">
        <v>8</v>
      </c>
      <c r="J9" s="6" t="n">
        <v>9</v>
      </c>
      <c r="K9" s="6" t="n">
        <v>10</v>
      </c>
      <c r="L9" s="6" t="n">
        <v>11</v>
      </c>
      <c r="M9" s="6" t="n">
        <v>12</v>
      </c>
      <c r="N9" s="6" t="n">
        <v>11</v>
      </c>
      <c r="O9" s="52" t="n">
        <v>13</v>
      </c>
      <c r="P9" s="6" t="n">
        <v>14</v>
      </c>
    </row>
    <row r="10" customFormat="false" ht="213.75" hidden="false" customHeight="false" outlineLevel="0" collapsed="false">
      <c r="B10" s="7" t="n">
        <v>1</v>
      </c>
      <c r="C10" s="8" t="s">
        <v>16</v>
      </c>
      <c r="D10" s="7" t="s">
        <v>17</v>
      </c>
      <c r="E10" s="7" t="s">
        <v>18</v>
      </c>
      <c r="F10" s="9" t="s">
        <v>119</v>
      </c>
      <c r="G10" s="10" t="n">
        <f aca="false">H10+I10+J10+K10</f>
        <v>22997.2</v>
      </c>
      <c r="H10" s="10" t="n">
        <v>1207.8</v>
      </c>
      <c r="I10" s="10"/>
      <c r="J10" s="10" t="n">
        <v>12.2</v>
      </c>
      <c r="K10" s="10" t="n">
        <v>21777.2</v>
      </c>
      <c r="L10" s="10" t="n">
        <f aca="false">K10+J10+H10</f>
        <v>22997.2</v>
      </c>
      <c r="M10" s="10"/>
      <c r="N10" s="8" t="s">
        <v>120</v>
      </c>
      <c r="O10" s="53" t="s">
        <v>121</v>
      </c>
      <c r="P10" s="8" t="s">
        <v>21</v>
      </c>
    </row>
    <row r="11" customFormat="false" ht="180" hidden="false" customHeight="false" outlineLevel="0" collapsed="false">
      <c r="B11" s="7" t="n">
        <v>2</v>
      </c>
      <c r="C11" s="8" t="s">
        <v>122</v>
      </c>
      <c r="D11" s="7" t="s">
        <v>17</v>
      </c>
      <c r="E11" s="7" t="s">
        <v>26</v>
      </c>
      <c r="F11" s="7" t="s">
        <v>123</v>
      </c>
      <c r="G11" s="10" t="n">
        <f aca="false">H11+I11+J11+K11</f>
        <v>8243.81448</v>
      </c>
      <c r="H11" s="10" t="n">
        <v>8144</v>
      </c>
      <c r="I11" s="10"/>
      <c r="J11" s="10" t="n">
        <v>0.81448</v>
      </c>
      <c r="K11" s="10" t="n">
        <v>99</v>
      </c>
      <c r="L11" s="10" t="n">
        <f aca="false">H11+K11</f>
        <v>8243</v>
      </c>
      <c r="M11" s="10"/>
      <c r="N11" s="8" t="s">
        <v>124</v>
      </c>
      <c r="O11" s="53" t="s">
        <v>201</v>
      </c>
      <c r="P11" s="8" t="s">
        <v>29</v>
      </c>
    </row>
    <row r="12" customFormat="false" ht="146.25" hidden="false" customHeight="false" outlineLevel="0" collapsed="false">
      <c r="B12" s="7" t="n">
        <v>3</v>
      </c>
      <c r="C12" s="8" t="s">
        <v>30</v>
      </c>
      <c r="D12" s="7" t="s">
        <v>31</v>
      </c>
      <c r="E12" s="7" t="s">
        <v>32</v>
      </c>
      <c r="F12" s="7" t="s">
        <v>126</v>
      </c>
      <c r="G12" s="10" t="n">
        <f aca="false">H12+I12+J12+K12</f>
        <v>10001.0001</v>
      </c>
      <c r="H12" s="10" t="n">
        <v>10000</v>
      </c>
      <c r="I12" s="10"/>
      <c r="J12" s="10" t="n">
        <v>1.0001</v>
      </c>
      <c r="K12" s="10"/>
      <c r="L12" s="10" t="n">
        <f aca="false">H12</f>
        <v>10000</v>
      </c>
      <c r="M12" s="10"/>
      <c r="N12" s="8" t="s">
        <v>127</v>
      </c>
      <c r="O12" s="53" t="s">
        <v>182</v>
      </c>
      <c r="P12" s="8" t="s">
        <v>29</v>
      </c>
    </row>
    <row r="13" customFormat="false" ht="146.25" hidden="false" customHeight="false" outlineLevel="0" collapsed="false">
      <c r="B13" s="7" t="n">
        <v>4</v>
      </c>
      <c r="C13" s="8" t="s">
        <v>41</v>
      </c>
      <c r="D13" s="7" t="s">
        <v>31</v>
      </c>
      <c r="E13" s="7" t="s">
        <v>37</v>
      </c>
      <c r="F13" s="7" t="n">
        <v>2019</v>
      </c>
      <c r="G13" s="10" t="n">
        <f aca="false">H13+I13+J13+K13</f>
        <v>94005.22874</v>
      </c>
      <c r="H13" s="10" t="n">
        <f aca="false">2000+9784.6+40502.6</f>
        <v>52287.2</v>
      </c>
      <c r="I13" s="10" t="n">
        <v>41712.8</v>
      </c>
      <c r="J13" s="10" t="n">
        <f aca="false">0.20002+0.97846+4.05026</f>
        <v>5.22874</v>
      </c>
      <c r="K13" s="10"/>
      <c r="L13" s="10" t="n">
        <f aca="false">H13+I13</f>
        <v>94000</v>
      </c>
      <c r="M13" s="10"/>
      <c r="N13" s="8" t="s">
        <v>127</v>
      </c>
      <c r="O13" s="53" t="s">
        <v>183</v>
      </c>
      <c r="P13" s="8" t="s">
        <v>29</v>
      </c>
    </row>
    <row r="14" customFormat="false" ht="146.25" hidden="false" customHeight="false" outlineLevel="0" collapsed="false">
      <c r="B14" s="7" t="n">
        <v>5</v>
      </c>
      <c r="C14" s="8" t="s">
        <v>38</v>
      </c>
      <c r="D14" s="7" t="s">
        <v>36</v>
      </c>
      <c r="E14" s="7" t="s">
        <v>37</v>
      </c>
      <c r="F14" s="7" t="n">
        <v>2019</v>
      </c>
      <c r="G14" s="10" t="n">
        <f aca="false">H14+I14+J14+K14</f>
        <v>2000.20002</v>
      </c>
      <c r="H14" s="10" t="n">
        <v>2000</v>
      </c>
      <c r="I14" s="10"/>
      <c r="J14" s="10" t="n">
        <v>0.20002</v>
      </c>
      <c r="K14" s="10"/>
      <c r="L14" s="10" t="n">
        <f aca="false">H14</f>
        <v>2000</v>
      </c>
      <c r="M14" s="10"/>
      <c r="N14" s="8" t="s">
        <v>127</v>
      </c>
      <c r="O14" s="53" t="s">
        <v>184</v>
      </c>
      <c r="P14" s="8" t="s">
        <v>29</v>
      </c>
    </row>
    <row r="15" customFormat="false" ht="146.25" hidden="false" customHeight="false" outlineLevel="0" collapsed="false">
      <c r="B15" s="7" t="n">
        <v>6</v>
      </c>
      <c r="C15" s="8" t="s">
        <v>39</v>
      </c>
      <c r="D15" s="7" t="s">
        <v>36</v>
      </c>
      <c r="E15" s="7" t="s">
        <v>37</v>
      </c>
      <c r="F15" s="7" t="n">
        <v>2019</v>
      </c>
      <c r="G15" s="10" t="n">
        <f aca="false">H15+I15+J15+K15</f>
        <v>2000.20002</v>
      </c>
      <c r="H15" s="10" t="n">
        <v>2000</v>
      </c>
      <c r="I15" s="10"/>
      <c r="J15" s="10" t="n">
        <v>0.20002</v>
      </c>
      <c r="K15" s="10"/>
      <c r="L15" s="10" t="n">
        <f aca="false">H15</f>
        <v>2000</v>
      </c>
      <c r="M15" s="10"/>
      <c r="N15" s="8" t="s">
        <v>131</v>
      </c>
      <c r="O15" s="53" t="s">
        <v>202</v>
      </c>
      <c r="P15" s="8" t="s">
        <v>29</v>
      </c>
    </row>
    <row r="16" customFormat="false" ht="213.75" hidden="false" customHeight="false" outlineLevel="0" collapsed="false">
      <c r="B16" s="7" t="n">
        <v>7</v>
      </c>
      <c r="C16" s="8" t="s">
        <v>133</v>
      </c>
      <c r="D16" s="7" t="s">
        <v>48</v>
      </c>
      <c r="E16" s="7" t="s">
        <v>37</v>
      </c>
      <c r="F16" s="7" t="n">
        <v>2019</v>
      </c>
      <c r="G16" s="10" t="n">
        <f aca="false">H16+I16+J16+K16</f>
        <v>27274.7272</v>
      </c>
      <c r="H16" s="10" t="n">
        <v>27272</v>
      </c>
      <c r="I16" s="10"/>
      <c r="J16" s="10" t="n">
        <v>2.7272</v>
      </c>
      <c r="K16" s="10"/>
      <c r="L16" s="10" t="n">
        <f aca="false">H16</f>
        <v>27272</v>
      </c>
      <c r="M16" s="10"/>
      <c r="N16" s="8" t="s">
        <v>134</v>
      </c>
      <c r="O16" s="53" t="s">
        <v>203</v>
      </c>
      <c r="P16" s="8" t="s">
        <v>29</v>
      </c>
    </row>
    <row r="17" customFormat="false" ht="213.75" hidden="false" customHeight="false" outlineLevel="0" collapsed="false">
      <c r="B17" s="7" t="n">
        <v>8</v>
      </c>
      <c r="C17" s="8" t="s">
        <v>136</v>
      </c>
      <c r="D17" s="7" t="s">
        <v>48</v>
      </c>
      <c r="E17" s="7" t="s">
        <v>37</v>
      </c>
      <c r="F17" s="7" t="n">
        <v>2019</v>
      </c>
      <c r="G17" s="10" t="n">
        <f aca="false">H17+I17+J17+K17</f>
        <v>36662.36587</v>
      </c>
      <c r="H17" s="10" t="n">
        <v>36658.7</v>
      </c>
      <c r="I17" s="10"/>
      <c r="J17" s="10" t="n">
        <v>3.66587</v>
      </c>
      <c r="K17" s="10"/>
      <c r="L17" s="10" t="n">
        <f aca="false">H17</f>
        <v>36658.7</v>
      </c>
      <c r="M17" s="10"/>
      <c r="N17" s="8" t="s">
        <v>134</v>
      </c>
      <c r="O17" s="53" t="s">
        <v>187</v>
      </c>
      <c r="P17" s="8" t="s">
        <v>29</v>
      </c>
    </row>
    <row r="18" customFormat="false" ht="191.25" hidden="false" customHeight="false" outlineLevel="0" collapsed="false">
      <c r="B18" s="7" t="n">
        <v>9</v>
      </c>
      <c r="C18" s="8" t="s">
        <v>43</v>
      </c>
      <c r="D18" s="7" t="s">
        <v>36</v>
      </c>
      <c r="E18" s="7" t="s">
        <v>44</v>
      </c>
      <c r="F18" s="7" t="s">
        <v>24</v>
      </c>
      <c r="G18" s="10" t="n">
        <f aca="false">H18+I18+J18+K18</f>
        <v>1500.15</v>
      </c>
      <c r="H18" s="10" t="n">
        <v>1500</v>
      </c>
      <c r="I18" s="10"/>
      <c r="J18" s="10" t="n">
        <v>0.15</v>
      </c>
      <c r="K18" s="10"/>
      <c r="L18" s="10" t="n">
        <f aca="false">H18</f>
        <v>1500</v>
      </c>
      <c r="M18" s="10"/>
      <c r="N18" s="8" t="s">
        <v>138</v>
      </c>
      <c r="O18" s="53" t="s">
        <v>139</v>
      </c>
      <c r="P18" s="8" t="s">
        <v>46</v>
      </c>
    </row>
    <row r="19" customFormat="false" ht="15" hidden="false" customHeight="true" outlineLevel="0" collapsed="false">
      <c r="B19" s="7" t="n">
        <v>10</v>
      </c>
      <c r="C19" s="11" t="s">
        <v>47</v>
      </c>
      <c r="D19" s="7" t="s">
        <v>48</v>
      </c>
      <c r="E19" s="7" t="s">
        <v>49</v>
      </c>
      <c r="F19" s="7" t="s">
        <v>119</v>
      </c>
      <c r="G19" s="10" t="n">
        <v>35854.07</v>
      </c>
      <c r="H19" s="10" t="n">
        <v>2682.43</v>
      </c>
      <c r="I19" s="10"/>
      <c r="J19" s="10" t="n">
        <v>27.1</v>
      </c>
      <c r="K19" s="12" t="n">
        <v>33144.54</v>
      </c>
      <c r="L19" s="10" t="n">
        <f aca="false">H19+K19+J19</f>
        <v>35854.07</v>
      </c>
      <c r="M19" s="10"/>
      <c r="N19" s="11" t="s">
        <v>140</v>
      </c>
      <c r="O19" s="54" t="s">
        <v>191</v>
      </c>
      <c r="P19" s="11" t="s">
        <v>52</v>
      </c>
    </row>
    <row r="20" customFormat="false" ht="56.25" hidden="false" customHeight="false" outlineLevel="0" collapsed="false">
      <c r="B20" s="7"/>
      <c r="C20" s="11"/>
      <c r="D20" s="7"/>
      <c r="E20" s="7"/>
      <c r="F20" s="7"/>
      <c r="G20" s="10"/>
      <c r="H20" s="10"/>
      <c r="I20" s="10"/>
      <c r="J20" s="10"/>
      <c r="K20" s="13" t="s">
        <v>53</v>
      </c>
      <c r="L20" s="10"/>
      <c r="M20" s="10"/>
      <c r="N20" s="11"/>
      <c r="O20" s="54"/>
      <c r="P20" s="11"/>
    </row>
    <row r="21" customFormat="false" ht="15" hidden="false" customHeight="true" outlineLevel="0" collapsed="false">
      <c r="B21" s="7" t="n">
        <v>11</v>
      </c>
      <c r="C21" s="11" t="s">
        <v>54</v>
      </c>
      <c r="D21" s="7" t="s">
        <v>55</v>
      </c>
      <c r="E21" s="7" t="s">
        <v>56</v>
      </c>
      <c r="F21" s="7" t="n">
        <v>2019</v>
      </c>
      <c r="G21" s="10" t="n">
        <f aca="false">H21+I21+J21+K21</f>
        <v>3003</v>
      </c>
      <c r="H21" s="10" t="n">
        <v>3000</v>
      </c>
      <c r="I21" s="10"/>
      <c r="J21" s="10" t="n">
        <v>3</v>
      </c>
      <c r="K21" s="10"/>
      <c r="L21" s="10" t="n">
        <f aca="false">H21+J21</f>
        <v>3003</v>
      </c>
      <c r="M21" s="10"/>
      <c r="N21" s="11" t="s">
        <v>142</v>
      </c>
      <c r="O21" s="54" t="s">
        <v>192</v>
      </c>
      <c r="P21" s="11" t="s">
        <v>58</v>
      </c>
    </row>
    <row r="22" customFormat="false" ht="15" hidden="false" customHeight="false" outlineLevel="0" collapsed="false">
      <c r="B22" s="7"/>
      <c r="C22" s="11"/>
      <c r="D22" s="7"/>
      <c r="E22" s="7"/>
      <c r="F22" s="7"/>
      <c r="G22" s="10"/>
      <c r="H22" s="10"/>
      <c r="I22" s="10"/>
      <c r="J22" s="10"/>
      <c r="K22" s="10"/>
      <c r="L22" s="10"/>
      <c r="M22" s="10"/>
      <c r="N22" s="11"/>
      <c r="O22" s="54"/>
      <c r="P22" s="11"/>
    </row>
    <row r="23" customFormat="false" ht="15" hidden="false" customHeight="true" outlineLevel="0" collapsed="false">
      <c r="B23" s="7" t="n">
        <v>12</v>
      </c>
      <c r="C23" s="11" t="s">
        <v>59</v>
      </c>
      <c r="D23" s="7" t="s">
        <v>17</v>
      </c>
      <c r="E23" s="7" t="s">
        <v>60</v>
      </c>
      <c r="F23" s="7" t="n">
        <v>2019</v>
      </c>
      <c r="G23" s="10" t="n">
        <f aca="false">H23+I23+J23+K23</f>
        <v>600</v>
      </c>
      <c r="H23" s="10"/>
      <c r="I23" s="10"/>
      <c r="J23" s="10" t="n">
        <v>600</v>
      </c>
      <c r="K23" s="10"/>
      <c r="L23" s="10" t="n">
        <f aca="false">J23</f>
        <v>600</v>
      </c>
      <c r="M23" s="10"/>
      <c r="N23" s="11" t="s">
        <v>61</v>
      </c>
      <c r="O23" s="54" t="s">
        <v>204</v>
      </c>
      <c r="P23" s="11" t="s">
        <v>62</v>
      </c>
    </row>
    <row r="24" customFormat="false" ht="15" hidden="false" customHeight="false" outlineLevel="0" collapsed="false">
      <c r="B24" s="7"/>
      <c r="C24" s="11"/>
      <c r="D24" s="7"/>
      <c r="E24" s="7"/>
      <c r="F24" s="7"/>
      <c r="G24" s="10"/>
      <c r="H24" s="10"/>
      <c r="I24" s="10"/>
      <c r="J24" s="10"/>
      <c r="K24" s="10"/>
      <c r="L24" s="10"/>
      <c r="M24" s="10"/>
      <c r="N24" s="11"/>
      <c r="O24" s="54"/>
      <c r="P24" s="11"/>
    </row>
    <row r="25" customFormat="false" ht="168.75" hidden="false" customHeight="false" outlineLevel="0" collapsed="false">
      <c r="B25" s="20" t="n">
        <v>13</v>
      </c>
      <c r="C25" s="13" t="s">
        <v>68</v>
      </c>
      <c r="D25" s="20" t="s">
        <v>69</v>
      </c>
      <c r="E25" s="20" t="s">
        <v>145</v>
      </c>
      <c r="F25" s="20" t="n">
        <v>2019</v>
      </c>
      <c r="G25" s="21" t="n">
        <f aca="false">H25+I25+J25</f>
        <v>15142.15971</v>
      </c>
      <c r="H25" s="21" t="n">
        <f aca="false">20790/100*3-173.97786</f>
        <v>449.72214</v>
      </c>
      <c r="I25" s="21" t="n">
        <f aca="false">20790/100*97-5625.28403</f>
        <v>14541.01597</v>
      </c>
      <c r="J25" s="21" t="n">
        <f aca="false">210-58.5784</f>
        <v>151.4216</v>
      </c>
      <c r="K25" s="21"/>
      <c r="L25" s="21" t="n">
        <f aca="false">H25+I25+J25+K25</f>
        <v>15142.15971</v>
      </c>
      <c r="M25" s="21"/>
      <c r="N25" s="13" t="s">
        <v>146</v>
      </c>
      <c r="O25" s="55" t="s">
        <v>193</v>
      </c>
      <c r="P25" s="13" t="s">
        <v>71</v>
      </c>
    </row>
    <row r="26" customFormat="false" ht="168.75" hidden="false" customHeight="false" outlineLevel="0" collapsed="false">
      <c r="B26" s="7" t="n">
        <v>14</v>
      </c>
      <c r="C26" s="11" t="s">
        <v>148</v>
      </c>
      <c r="D26" s="20" t="s">
        <v>69</v>
      </c>
      <c r="E26" s="7" t="s">
        <v>149</v>
      </c>
      <c r="F26" s="7" t="n">
        <v>2019</v>
      </c>
      <c r="G26" s="10" t="n">
        <f aca="false">42187.32728-G25</f>
        <v>27045.16757</v>
      </c>
      <c r="H26" s="10" t="n">
        <f aca="false">20975.454/100*3+173.97786</f>
        <v>803.24148</v>
      </c>
      <c r="I26" s="10" t="n">
        <f aca="false">20975.454/100*97+5625.28405</f>
        <v>25971.47443</v>
      </c>
      <c r="J26" s="10" t="n">
        <f aca="false">21187.32728*1%+58.5784</f>
        <v>270.4516728</v>
      </c>
      <c r="K26" s="10"/>
      <c r="L26" s="21" t="n">
        <f aca="false">H26+I26+J26+K26</f>
        <v>27045.1675828</v>
      </c>
      <c r="M26" s="21"/>
      <c r="N26" s="13" t="s">
        <v>146</v>
      </c>
      <c r="O26" s="55" t="s">
        <v>205</v>
      </c>
      <c r="P26" s="11" t="s">
        <v>67</v>
      </c>
    </row>
    <row r="27" customFormat="false" ht="67.5" hidden="false" customHeight="false" outlineLevel="0" collapsed="false">
      <c r="B27" s="22" t="n">
        <v>15</v>
      </c>
      <c r="C27" s="23" t="s">
        <v>151</v>
      </c>
      <c r="D27" s="7" t="s">
        <v>152</v>
      </c>
      <c r="E27" s="22"/>
      <c r="F27" s="22" t="n">
        <v>2019</v>
      </c>
      <c r="G27" s="12" t="n">
        <f aca="false">H27+I27+J27+K27</f>
        <v>100000</v>
      </c>
      <c r="H27" s="12" t="n">
        <v>100000</v>
      </c>
      <c r="I27" s="12"/>
      <c r="J27" s="12"/>
      <c r="K27" s="12"/>
      <c r="L27" s="10"/>
      <c r="M27" s="10"/>
      <c r="N27" s="41"/>
      <c r="O27" s="55" t="s">
        <v>196</v>
      </c>
      <c r="P27" s="11" t="s">
        <v>67</v>
      </c>
    </row>
    <row r="28" customFormat="false" ht="67.5" hidden="false" customHeight="false" outlineLevel="0" collapsed="false">
      <c r="B28" s="22" t="n">
        <v>16</v>
      </c>
      <c r="C28" s="23" t="s">
        <v>155</v>
      </c>
      <c r="D28" s="7" t="s">
        <v>36</v>
      </c>
      <c r="E28" s="22"/>
      <c r="F28" s="22" t="n">
        <v>2019</v>
      </c>
      <c r="G28" s="12" t="n">
        <v>6000</v>
      </c>
      <c r="H28" s="12" t="n">
        <v>6000</v>
      </c>
      <c r="I28" s="12"/>
      <c r="J28" s="12"/>
      <c r="K28" s="12"/>
      <c r="L28" s="10"/>
      <c r="M28" s="10"/>
      <c r="N28" s="11"/>
      <c r="O28" s="55" t="s">
        <v>198</v>
      </c>
      <c r="P28" s="11" t="s">
        <v>158</v>
      </c>
    </row>
    <row r="29" customFormat="false" ht="56.25" hidden="false" customHeight="false" outlineLevel="0" collapsed="false">
      <c r="B29" s="22" t="n">
        <v>17</v>
      </c>
      <c r="C29" s="23" t="s">
        <v>159</v>
      </c>
      <c r="D29" s="7" t="s">
        <v>160</v>
      </c>
      <c r="E29" s="22" t="s">
        <v>161</v>
      </c>
      <c r="F29" s="22" t="n">
        <v>2019</v>
      </c>
      <c r="G29" s="12"/>
      <c r="H29" s="12"/>
      <c r="I29" s="12"/>
      <c r="J29" s="12"/>
      <c r="K29" s="12"/>
      <c r="L29" s="10"/>
      <c r="M29" s="10"/>
      <c r="N29" s="11"/>
      <c r="O29" s="55" t="s">
        <v>206</v>
      </c>
      <c r="P29" s="11" t="s">
        <v>172</v>
      </c>
    </row>
    <row r="30" customFormat="false" ht="67.5" hidden="false" customHeight="false" outlineLevel="0" collapsed="false">
      <c r="B30" s="22" t="n">
        <v>18</v>
      </c>
      <c r="C30" s="23" t="s">
        <v>164</v>
      </c>
      <c r="D30" s="42" t="s">
        <v>165</v>
      </c>
      <c r="E30" s="22"/>
      <c r="F30" s="22" t="s">
        <v>166</v>
      </c>
      <c r="G30" s="12" t="n">
        <f aca="false">H30+I30+J30+K30</f>
        <v>416.5</v>
      </c>
      <c r="H30" s="12" t="n">
        <v>416.5</v>
      </c>
      <c r="I30" s="12"/>
      <c r="J30" s="12"/>
      <c r="K30" s="12"/>
      <c r="L30" s="43" t="n">
        <f aca="false">H30</f>
        <v>416.5</v>
      </c>
      <c r="M30" s="43"/>
      <c r="N30" s="11"/>
      <c r="O30" s="54" t="s">
        <v>207</v>
      </c>
      <c r="P30" s="11" t="s">
        <v>67</v>
      </c>
    </row>
    <row r="31" customFormat="false" ht="78.75" hidden="false" customHeight="false" outlineLevel="0" collapsed="false">
      <c r="B31" s="22" t="n">
        <v>19</v>
      </c>
      <c r="C31" s="23" t="s">
        <v>63</v>
      </c>
      <c r="D31" s="7" t="s">
        <v>64</v>
      </c>
      <c r="E31" s="22" t="s">
        <v>169</v>
      </c>
      <c r="F31" s="22" t="n">
        <v>2019</v>
      </c>
      <c r="G31" s="12" t="n">
        <f aca="false">H31+I31+J31+K31</f>
        <v>388.22281</v>
      </c>
      <c r="H31" s="12"/>
      <c r="I31" s="12"/>
      <c r="J31" s="12" t="n">
        <v>388.22281</v>
      </c>
      <c r="K31" s="12"/>
      <c r="L31" s="10" t="n">
        <v>388.22281</v>
      </c>
      <c r="M31" s="10"/>
      <c r="N31" s="11" t="s">
        <v>170</v>
      </c>
      <c r="O31" s="54" t="s">
        <v>171</v>
      </c>
      <c r="P31" s="11" t="s">
        <v>172</v>
      </c>
    </row>
    <row r="32" s="44" customFormat="true" ht="67.5" hidden="false" customHeight="false" outlineLevel="0" collapsed="false">
      <c r="A32" s="1"/>
      <c r="B32" s="22" t="n">
        <v>20</v>
      </c>
      <c r="C32" s="23" t="s">
        <v>68</v>
      </c>
      <c r="D32" s="7" t="s">
        <v>165</v>
      </c>
      <c r="E32" s="22"/>
      <c r="F32" s="22" t="s">
        <v>173</v>
      </c>
      <c r="G32" s="12" t="n">
        <f aca="false">H32+I32+J32+K32</f>
        <v>97.6</v>
      </c>
      <c r="H32" s="12" t="n">
        <v>97.6</v>
      </c>
      <c r="I32" s="12"/>
      <c r="J32" s="12"/>
      <c r="K32" s="12"/>
      <c r="L32" s="21" t="n">
        <f aca="false">H32</f>
        <v>97.6</v>
      </c>
      <c r="M32" s="21"/>
      <c r="N32" s="41"/>
      <c r="O32" s="54" t="s">
        <v>207</v>
      </c>
      <c r="P32" s="11" t="s">
        <v>67</v>
      </c>
      <c r="Q32" s="1"/>
    </row>
    <row r="33" customFormat="false" ht="15" hidden="false" customHeight="true" outlineLevel="0" collapsed="false">
      <c r="B33" s="24" t="s">
        <v>98</v>
      </c>
      <c r="C33" s="24"/>
      <c r="D33" s="24"/>
      <c r="E33" s="24"/>
      <c r="F33" s="24"/>
      <c r="G33" s="25" t="n">
        <f aca="false">SUM(G10:G32)</f>
        <v>393231.60652</v>
      </c>
      <c r="H33" s="25" t="n">
        <f aca="false">SUM(H10:H32)</f>
        <v>254519.19362</v>
      </c>
      <c r="I33" s="25" t="n">
        <f aca="false">SUM(I10:I32)</f>
        <v>82225.2904</v>
      </c>
      <c r="J33" s="25" t="n">
        <f aca="false">SUM(J10:J32)</f>
        <v>1466.3825128</v>
      </c>
      <c r="K33" s="25" t="n">
        <f aca="false">SUM(K10:K32)</f>
        <v>55020.74</v>
      </c>
      <c r="L33" s="25" t="n">
        <f aca="false">SUM(L10:L32)</f>
        <v>287217.6201028</v>
      </c>
      <c r="M33" s="25" t="n">
        <f aca="false">SUM(M10:M32)</f>
        <v>0</v>
      </c>
      <c r="N33" s="26"/>
      <c r="O33" s="26"/>
      <c r="P33" s="26"/>
    </row>
    <row r="36" customFormat="false" ht="18.75" hidden="false" customHeight="true" outlineLevel="0" collapsed="false">
      <c r="A36" s="44"/>
      <c r="B36" s="44"/>
      <c r="C36" s="45" t="s">
        <v>199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4"/>
    </row>
  </sheetData>
  <mergeCells count="61">
    <mergeCell ref="E2:P2"/>
    <mergeCell ref="I3:P3"/>
    <mergeCell ref="B5:P5"/>
    <mergeCell ref="B7:B8"/>
    <mergeCell ref="C7:C8"/>
    <mergeCell ref="D7:D8"/>
    <mergeCell ref="E7:E8"/>
    <mergeCell ref="F7:F8"/>
    <mergeCell ref="G7:G8"/>
    <mergeCell ref="H7:K7"/>
    <mergeCell ref="L7:M7"/>
    <mergeCell ref="N7:N8"/>
    <mergeCell ref="O7:O8"/>
    <mergeCell ref="P7:P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L19:L20"/>
    <mergeCell ref="M19:M20"/>
    <mergeCell ref="N19:N20"/>
    <mergeCell ref="O19:O20"/>
    <mergeCell ref="P19:P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B33:F33"/>
    <mergeCell ref="N33:P33"/>
    <mergeCell ref="C36:P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C10" activeCellId="0" sqref="C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4.29"/>
    <col collapsed="false" customWidth="true" hidden="false" outlineLevel="0" max="3" min="3" style="1" width="25.57"/>
    <col collapsed="false" customWidth="true" hidden="false" outlineLevel="0" max="4" min="4" style="1" width="14.71"/>
    <col collapsed="false" customWidth="true" hidden="false" outlineLevel="0" max="5" min="5" style="1" width="11.71"/>
    <col collapsed="false" customWidth="true" hidden="false" outlineLevel="0" max="6" min="6" style="1" width="10.71"/>
    <col collapsed="false" customWidth="true" hidden="false" outlineLevel="0" max="7" min="7" style="1" width="12.15"/>
    <col collapsed="false" customWidth="true" hidden="false" outlineLevel="0" max="8" min="8" style="1" width="11"/>
    <col collapsed="false" customWidth="true" hidden="false" outlineLevel="0" max="10" min="9" style="1" width="10.14"/>
    <col collapsed="false" customWidth="true" hidden="false" outlineLevel="0" max="11" min="11" style="1" width="10.71"/>
    <col collapsed="false" customWidth="true" hidden="false" outlineLevel="0" max="12" min="12" style="1" width="27.86"/>
    <col collapsed="false" customWidth="true" hidden="false" outlineLevel="0" max="13" min="13" style="1" width="18"/>
    <col collapsed="false" customWidth="true" hidden="false" outlineLevel="0" max="14" min="14" style="1" width="13"/>
    <col collapsed="false" customWidth="true" hidden="false" outlineLevel="0" max="15" min="15" style="1" width="10.14"/>
    <col collapsed="false" customWidth="false" hidden="false" outlineLevel="0" max="16384" min="16" style="1" width="9.14"/>
  </cols>
  <sheetData>
    <row r="1" s="2" customFormat="true" ht="15" hidden="false" customHeight="false" outlineLevel="0" collapsed="false">
      <c r="M1" s="4" t="s">
        <v>208</v>
      </c>
    </row>
    <row r="2" s="2" customFormat="true" ht="15" hidden="false" customHeight="true" outlineLevel="0" collapsed="false">
      <c r="E2" s="3" t="s">
        <v>209</v>
      </c>
      <c r="F2" s="3"/>
      <c r="G2" s="3"/>
      <c r="H2" s="3"/>
      <c r="I2" s="3"/>
      <c r="J2" s="3"/>
      <c r="K2" s="3"/>
      <c r="L2" s="3"/>
      <c r="M2" s="3"/>
    </row>
    <row r="3" s="2" customFormat="true" ht="9" hidden="false" customHeight="true" outlineLevel="0" collapsed="false">
      <c r="E3" s="4"/>
      <c r="F3" s="4"/>
      <c r="G3" s="4"/>
      <c r="H3" s="4"/>
      <c r="I3" s="4"/>
      <c r="J3" s="4"/>
      <c r="K3" s="4"/>
      <c r="L3" s="4"/>
      <c r="M3" s="4"/>
    </row>
    <row r="4" customFormat="false" ht="45" hidden="false" customHeight="true" outlineLevel="0" collapsed="false">
      <c r="B4" s="5" t="s">
        <v>210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6" t="n">
        <v>44617</v>
      </c>
      <c r="O4" s="57" t="s">
        <v>211</v>
      </c>
    </row>
    <row r="5" customFormat="false" ht="7.5" hidden="false" customHeight="true" outlineLevel="0" collapsed="false"/>
    <row r="6" customFormat="false" ht="13.5" hidden="false" customHeight="true" outlineLevel="0" collapsed="false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212</v>
      </c>
      <c r="H6" s="6" t="s">
        <v>9</v>
      </c>
      <c r="I6" s="6"/>
      <c r="J6" s="6"/>
      <c r="K6" s="6"/>
      <c r="L6" s="6" t="s">
        <v>10</v>
      </c>
      <c r="M6" s="6" t="s">
        <v>11</v>
      </c>
    </row>
    <row r="7" customFormat="false" ht="194.25" hidden="false" customHeight="true" outlineLevel="0" collapsed="false">
      <c r="B7" s="6"/>
      <c r="C7" s="6"/>
      <c r="D7" s="6"/>
      <c r="E7" s="6"/>
      <c r="F7" s="6"/>
      <c r="G7" s="6"/>
      <c r="H7" s="6" t="s">
        <v>12</v>
      </c>
      <c r="I7" s="6" t="s">
        <v>13</v>
      </c>
      <c r="J7" s="6" t="s">
        <v>14</v>
      </c>
      <c r="K7" s="6" t="s">
        <v>15</v>
      </c>
      <c r="L7" s="6"/>
      <c r="M7" s="6"/>
    </row>
    <row r="8" customFormat="false" ht="13.5" hidden="false" customHeight="true" outlineLevel="0" collapsed="false">
      <c r="B8" s="6" t="n">
        <v>1</v>
      </c>
      <c r="C8" s="6" t="n">
        <v>2</v>
      </c>
      <c r="D8" s="6" t="n">
        <v>3</v>
      </c>
      <c r="E8" s="6" t="n">
        <v>4</v>
      </c>
      <c r="F8" s="6" t="n">
        <v>5</v>
      </c>
      <c r="G8" s="6" t="n">
        <v>6</v>
      </c>
      <c r="H8" s="6" t="n">
        <v>7</v>
      </c>
      <c r="I8" s="6" t="n">
        <v>8</v>
      </c>
      <c r="J8" s="6" t="n">
        <v>9</v>
      </c>
      <c r="K8" s="6" t="n">
        <v>10</v>
      </c>
      <c r="L8" s="6" t="n">
        <v>11</v>
      </c>
      <c r="M8" s="6" t="n">
        <v>12</v>
      </c>
    </row>
    <row r="9" s="58" customFormat="true" ht="126" hidden="false" customHeight="true" outlineLevel="0" collapsed="false">
      <c r="B9" s="59" t="n">
        <v>1</v>
      </c>
      <c r="C9" s="60" t="s">
        <v>213</v>
      </c>
      <c r="D9" s="59" t="s">
        <v>17</v>
      </c>
      <c r="E9" s="59" t="s">
        <v>32</v>
      </c>
      <c r="F9" s="59" t="s">
        <v>214</v>
      </c>
      <c r="G9" s="61" t="n">
        <f aca="false">H9+I9+J9</f>
        <v>275161.919</v>
      </c>
      <c r="H9" s="61" t="n">
        <f aca="false">51117.694+6066.3+0.006</f>
        <v>57184</v>
      </c>
      <c r="I9" s="61" t="n">
        <v>217922.8</v>
      </c>
      <c r="J9" s="61" t="n">
        <f aca="false">26.90074+28.21826</f>
        <v>55.119</v>
      </c>
      <c r="K9" s="61"/>
      <c r="L9" s="60" t="s">
        <v>215</v>
      </c>
      <c r="M9" s="60" t="s">
        <v>216</v>
      </c>
      <c r="N9" s="62" t="n">
        <f aca="false">K9+H9+I9</f>
        <v>275106.8</v>
      </c>
    </row>
    <row r="10" s="58" customFormat="true" ht="119.25" hidden="false" customHeight="true" outlineLevel="0" collapsed="false">
      <c r="B10" s="59" t="n">
        <v>2</v>
      </c>
      <c r="C10" s="63" t="s">
        <v>148</v>
      </c>
      <c r="D10" s="64" t="s">
        <v>69</v>
      </c>
      <c r="E10" s="59" t="s">
        <v>217</v>
      </c>
      <c r="F10" s="59" t="n">
        <v>2022</v>
      </c>
      <c r="G10" s="61" t="n">
        <f aca="false">H10+I10+J10+K10</f>
        <v>33857.0707391088</v>
      </c>
      <c r="H10" s="61" t="n">
        <f aca="false">'[1]Дворы 2022'!$X$76/1000-('[1]Дворы 2022'!$X$43/1000)</f>
        <v>1005.04458209753</v>
      </c>
      <c r="I10" s="61" t="n">
        <f aca="false">'[1]Дворы 2022'!$W$76/1000-('[1]Дворы 2022'!$W$43/1000)</f>
        <v>32496.4414878202</v>
      </c>
      <c r="J10" s="61" t="n">
        <f aca="false">'[1]Дворы 2022'!$Y$76/1000-('[1]Дворы 2022'!$Y$43/1000)</f>
        <v>338.398849191088</v>
      </c>
      <c r="K10" s="61" t="n">
        <f aca="false">([2]Sheet1!$H$23-[2]Sheet1!$L$23)/1000</f>
        <v>17.18582</v>
      </c>
      <c r="L10" s="40" t="s">
        <v>218</v>
      </c>
      <c r="M10" s="60" t="s">
        <v>216</v>
      </c>
      <c r="N10" s="62"/>
    </row>
    <row r="11" s="58" customFormat="true" ht="117.75" hidden="false" customHeight="true" outlineLevel="0" collapsed="false">
      <c r="B11" s="59" t="n">
        <v>3</v>
      </c>
      <c r="C11" s="63" t="s">
        <v>219</v>
      </c>
      <c r="D11" s="64" t="s">
        <v>69</v>
      </c>
      <c r="E11" s="59" t="s">
        <v>220</v>
      </c>
      <c r="F11" s="59" t="n">
        <v>2022</v>
      </c>
      <c r="G11" s="61" t="n">
        <f aca="false">H11+I11+J11+K11</f>
        <v>9976.21227089117</v>
      </c>
      <c r="H11" s="61" t="n">
        <f aca="false">('[1]Дворы 2022'!$X$43+'[1]Дворы 2022'!$AA$79)/1000</f>
        <v>295.790172605468</v>
      </c>
      <c r="I11" s="61" t="n">
        <f aca="false">('[1]Дворы 2022'!$W$43+'[1]Дворы 2022'!$AA$78)/1000</f>
        <v>9563.88224757679</v>
      </c>
      <c r="J11" s="61" t="n">
        <f aca="false">('[1]Дворы 2022'!$Y$43+'[1]Дворы 2022'!$AA$77)/1000+16.9472</f>
        <v>116.539850708912</v>
      </c>
      <c r="K11" s="61"/>
      <c r="L11" s="40" t="s">
        <v>218</v>
      </c>
      <c r="M11" s="63" t="s">
        <v>221</v>
      </c>
      <c r="N11" s="62" t="n">
        <f aca="false">G11+G10-K10-J10-J11</f>
        <v>43361.1584901</v>
      </c>
    </row>
    <row r="12" s="58" customFormat="true" ht="13.5" hidden="false" customHeight="true" outlineLevel="0" collapsed="false">
      <c r="B12" s="59" t="n">
        <v>4</v>
      </c>
      <c r="C12" s="63" t="s">
        <v>222</v>
      </c>
      <c r="D12" s="59" t="s">
        <v>223</v>
      </c>
      <c r="E12" s="59" t="s">
        <v>224</v>
      </c>
      <c r="F12" s="59" t="s">
        <v>225</v>
      </c>
      <c r="G12" s="61" t="n">
        <f aca="false">H12+I12+J12+K12</f>
        <v>2150.61506150615</v>
      </c>
      <c r="H12" s="61" t="n">
        <f aca="false">2150.4</f>
        <v>2150.4</v>
      </c>
      <c r="I12" s="61" t="n">
        <v>0</v>
      </c>
      <c r="J12" s="61" t="n">
        <f aca="false">H12*0.01/99.99</f>
        <v>0.215061506150615</v>
      </c>
      <c r="K12" s="61"/>
      <c r="L12" s="63" t="s">
        <v>226</v>
      </c>
      <c r="M12" s="63" t="s">
        <v>227</v>
      </c>
      <c r="N12" s="62" t="n">
        <f aca="false">K12+H12+I12</f>
        <v>2150.4</v>
      </c>
    </row>
    <row r="13" s="58" customFormat="true" ht="118.5" hidden="false" customHeight="true" outlineLevel="0" collapsed="false">
      <c r="B13" s="59"/>
      <c r="C13" s="63"/>
      <c r="D13" s="59"/>
      <c r="E13" s="59"/>
      <c r="F13" s="59"/>
      <c r="G13" s="61"/>
      <c r="H13" s="61"/>
      <c r="I13" s="61"/>
      <c r="J13" s="61"/>
      <c r="K13" s="61"/>
      <c r="L13" s="63"/>
      <c r="M13" s="63"/>
      <c r="N13" s="62" t="n">
        <f aca="false">K13+H13+I13</f>
        <v>0</v>
      </c>
    </row>
    <row r="14" s="58" customFormat="true" ht="131.25" hidden="false" customHeight="true" outlineLevel="0" collapsed="false">
      <c r="B14" s="64" t="n">
        <v>5</v>
      </c>
      <c r="C14" s="40" t="s">
        <v>228</v>
      </c>
      <c r="D14" s="64" t="s">
        <v>17</v>
      </c>
      <c r="E14" s="64" t="s">
        <v>229</v>
      </c>
      <c r="F14" s="64" t="s">
        <v>230</v>
      </c>
      <c r="G14" s="65" t="n">
        <f aca="false">H14+I14+J14+K14</f>
        <v>30197.19414</v>
      </c>
      <c r="H14" s="66" t="n">
        <v>10936.7</v>
      </c>
      <c r="I14" s="66" t="n">
        <v>0</v>
      </c>
      <c r="J14" s="66" t="n">
        <f aca="false">76.64268+17.15146</f>
        <v>93.79414</v>
      </c>
      <c r="K14" s="66" t="n">
        <v>19166.7</v>
      </c>
      <c r="L14" s="60" t="s">
        <v>231</v>
      </c>
      <c r="M14" s="40" t="s">
        <v>216</v>
      </c>
      <c r="N14" s="62" t="n">
        <f aca="false">K14+H14+I14</f>
        <v>30103.4</v>
      </c>
    </row>
    <row r="15" s="58" customFormat="true" ht="155.25" hidden="false" customHeight="true" outlineLevel="0" collapsed="false">
      <c r="B15" s="64" t="n">
        <v>6</v>
      </c>
      <c r="C15" s="40" t="s">
        <v>232</v>
      </c>
      <c r="D15" s="64" t="s">
        <v>48</v>
      </c>
      <c r="E15" s="64" t="s">
        <v>233</v>
      </c>
      <c r="F15" s="64" t="s">
        <v>234</v>
      </c>
      <c r="G15" s="65" t="n">
        <f aca="false">H15+I15+J15+K15</f>
        <v>56540.854</v>
      </c>
      <c r="H15" s="66" t="n">
        <v>56535.2</v>
      </c>
      <c r="I15" s="66" t="n">
        <v>0</v>
      </c>
      <c r="J15" s="66" t="n">
        <f aca="false">5.654</f>
        <v>5.654</v>
      </c>
      <c r="K15" s="66"/>
      <c r="L15" s="60" t="s">
        <v>235</v>
      </c>
      <c r="M15" s="40" t="s">
        <v>236</v>
      </c>
      <c r="N15" s="62"/>
    </row>
    <row r="16" s="58" customFormat="true" ht="117.75" hidden="false" customHeight="true" outlineLevel="0" collapsed="false">
      <c r="B16" s="64" t="n">
        <v>7</v>
      </c>
      <c r="C16" s="40" t="s">
        <v>237</v>
      </c>
      <c r="D16" s="64" t="s">
        <v>36</v>
      </c>
      <c r="E16" s="64" t="s">
        <v>238</v>
      </c>
      <c r="F16" s="64" t="s">
        <v>239</v>
      </c>
      <c r="G16" s="65" t="n">
        <f aca="false">H16+I16+J16+K16</f>
        <v>13279.3279327933</v>
      </c>
      <c r="H16" s="66" t="n">
        <f aca="false">[3]Документ!$H$12/1000</f>
        <v>13278</v>
      </c>
      <c r="I16" s="66" t="n">
        <v>0</v>
      </c>
      <c r="J16" s="66" t="n">
        <f aca="false">H16*0.01/99.99</f>
        <v>1.32793279327933</v>
      </c>
      <c r="K16" s="66"/>
      <c r="L16" s="60" t="s">
        <v>240</v>
      </c>
      <c r="M16" s="40" t="s">
        <v>227</v>
      </c>
      <c r="N16" s="62"/>
    </row>
    <row r="17" s="58" customFormat="true" ht="119.25" hidden="false" customHeight="true" outlineLevel="0" collapsed="false">
      <c r="B17" s="64" t="n">
        <v>8</v>
      </c>
      <c r="C17" s="40" t="s">
        <v>241</v>
      </c>
      <c r="D17" s="64" t="s">
        <v>36</v>
      </c>
      <c r="E17" s="64" t="s">
        <v>242</v>
      </c>
      <c r="F17" s="64" t="s">
        <v>239</v>
      </c>
      <c r="G17" s="65" t="n">
        <f aca="false">H17+I17+J17+K17</f>
        <v>4040.40404040404</v>
      </c>
      <c r="H17" s="66" t="n">
        <f aca="false">[3]Документ!$H$13/1000</f>
        <v>4040</v>
      </c>
      <c r="I17" s="66" t="n">
        <v>0</v>
      </c>
      <c r="J17" s="66" t="n">
        <f aca="false">H17*0.01/99.99</f>
        <v>0.404040404040404</v>
      </c>
      <c r="K17" s="66"/>
      <c r="L17" s="60" t="s">
        <v>240</v>
      </c>
      <c r="M17" s="40" t="s">
        <v>227</v>
      </c>
      <c r="N17" s="62"/>
    </row>
    <row r="18" s="58" customFormat="true" ht="108" hidden="false" customHeight="true" outlineLevel="0" collapsed="false">
      <c r="B18" s="64" t="n">
        <v>9</v>
      </c>
      <c r="C18" s="40" t="s">
        <v>243</v>
      </c>
      <c r="D18" s="64" t="s">
        <v>160</v>
      </c>
      <c r="E18" s="64" t="s">
        <v>244</v>
      </c>
      <c r="F18" s="64" t="n">
        <v>2022</v>
      </c>
      <c r="G18" s="65" t="n">
        <f aca="false">H18+I18+J18+K18</f>
        <v>17904.7904790479</v>
      </c>
      <c r="H18" s="66" t="n">
        <v>17903</v>
      </c>
      <c r="I18" s="66" t="n">
        <v>0</v>
      </c>
      <c r="J18" s="66" t="n">
        <f aca="false">H18*0.01/99.99</f>
        <v>1.79047904790479</v>
      </c>
      <c r="K18" s="66"/>
      <c r="L18" s="60" t="s">
        <v>245</v>
      </c>
      <c r="M18" s="40" t="s">
        <v>216</v>
      </c>
      <c r="N18" s="62"/>
    </row>
    <row r="19" s="58" customFormat="true" ht="134.25" hidden="false" customHeight="true" outlineLevel="0" collapsed="false">
      <c r="B19" s="64" t="n">
        <v>10</v>
      </c>
      <c r="C19" s="40" t="s">
        <v>246</v>
      </c>
      <c r="D19" s="64" t="s">
        <v>31</v>
      </c>
      <c r="E19" s="64" t="s">
        <v>247</v>
      </c>
      <c r="F19" s="67" t="s">
        <v>248</v>
      </c>
      <c r="G19" s="65" t="n">
        <f aca="false">H19+I19+J19+K19</f>
        <v>3000.300030003</v>
      </c>
      <c r="H19" s="66" t="n">
        <f aca="false">[3]Документ!$H$17/1000</f>
        <v>3000</v>
      </c>
      <c r="I19" s="66" t="n">
        <v>0</v>
      </c>
      <c r="J19" s="66" t="n">
        <f aca="false">H19*0.01/99.99</f>
        <v>0.3000300030003</v>
      </c>
      <c r="K19" s="66"/>
      <c r="L19" s="60" t="s">
        <v>240</v>
      </c>
      <c r="M19" s="40" t="s">
        <v>216</v>
      </c>
      <c r="N19" s="62"/>
    </row>
    <row r="20" customFormat="false" ht="171" hidden="false" customHeight="true" outlineLevel="0" collapsed="false">
      <c r="A20" s="58"/>
      <c r="B20" s="64" t="n">
        <v>11</v>
      </c>
      <c r="C20" s="40" t="s">
        <v>249</v>
      </c>
      <c r="D20" s="64" t="s">
        <v>250</v>
      </c>
      <c r="E20" s="64" t="s">
        <v>251</v>
      </c>
      <c r="F20" s="64" t="s">
        <v>252</v>
      </c>
      <c r="G20" s="65" t="n">
        <f aca="false">H20+I20+J20+K20</f>
        <v>2870.28702870287</v>
      </c>
      <c r="H20" s="66" t="n">
        <f aca="false">[4]Лист1!$H$9/1000</f>
        <v>2870</v>
      </c>
      <c r="I20" s="66" t="n">
        <v>0</v>
      </c>
      <c r="J20" s="66" t="n">
        <f aca="false">H20*0.01/99.99</f>
        <v>0.287028702870287</v>
      </c>
      <c r="K20" s="66"/>
      <c r="L20" s="60" t="s">
        <v>235</v>
      </c>
      <c r="M20" s="40" t="s">
        <v>236</v>
      </c>
      <c r="N20" s="62"/>
      <c r="O20" s="58"/>
    </row>
    <row r="21" customFormat="false" ht="125.25" hidden="false" customHeight="true" outlineLevel="0" collapsed="false">
      <c r="A21" s="58"/>
      <c r="B21" s="64" t="n">
        <v>12</v>
      </c>
      <c r="C21" s="40" t="s">
        <v>253</v>
      </c>
      <c r="D21" s="64" t="s">
        <v>160</v>
      </c>
      <c r="E21" s="64" t="s">
        <v>254</v>
      </c>
      <c r="F21" s="64" t="s">
        <v>255</v>
      </c>
      <c r="G21" s="65" t="n">
        <f aca="false">H21+I21+J21+K21</f>
        <v>2000.200020002</v>
      </c>
      <c r="H21" s="66" t="n">
        <f aca="false">[5]Документ!$G$25/1000</f>
        <v>2000</v>
      </c>
      <c r="I21" s="66" t="n">
        <v>0</v>
      </c>
      <c r="J21" s="66" t="n">
        <f aca="false">H21*0.01/99.99</f>
        <v>0.2000200020002</v>
      </c>
      <c r="K21" s="66"/>
      <c r="L21" s="60" t="s">
        <v>245</v>
      </c>
      <c r="M21" s="40" t="s">
        <v>256</v>
      </c>
      <c r="N21" s="62"/>
      <c r="O21" s="58"/>
    </row>
    <row r="22" customFormat="false" ht="93.75" hidden="false" customHeight="true" outlineLevel="0" collapsed="false">
      <c r="A22" s="58"/>
      <c r="B22" s="59" t="n">
        <v>13</v>
      </c>
      <c r="C22" s="60" t="s">
        <v>257</v>
      </c>
      <c r="D22" s="64" t="s">
        <v>31</v>
      </c>
      <c r="E22" s="59" t="s">
        <v>258</v>
      </c>
      <c r="F22" s="59" t="s">
        <v>259</v>
      </c>
      <c r="G22" s="61" t="n">
        <f aca="false">H22+I22+J22</f>
        <v>800</v>
      </c>
      <c r="H22" s="61"/>
      <c r="I22" s="61"/>
      <c r="J22" s="61" t="n">
        <v>800</v>
      </c>
      <c r="K22" s="61"/>
      <c r="L22" s="60" t="s">
        <v>260</v>
      </c>
      <c r="M22" s="60" t="s">
        <v>261</v>
      </c>
      <c r="N22" s="62" t="n">
        <f aca="false">K22+H22+I22</f>
        <v>0</v>
      </c>
      <c r="O22" s="58"/>
    </row>
    <row r="23" customFormat="false" ht="15" hidden="false" customHeight="true" outlineLevel="0" collapsed="false">
      <c r="A23" s="58"/>
      <c r="B23" s="68" t="s">
        <v>98</v>
      </c>
      <c r="C23" s="68"/>
      <c r="D23" s="68"/>
      <c r="E23" s="68"/>
      <c r="F23" s="68"/>
      <c r="G23" s="69" t="n">
        <f aca="false">SUM(G9:G22)</f>
        <v>451779.174742459</v>
      </c>
      <c r="H23" s="69" t="n">
        <f aca="false">SUM(H9:H22)</f>
        <v>171198.134754703</v>
      </c>
      <c r="I23" s="69" t="n">
        <f aca="false">SUM(I9:I22)</f>
        <v>259983.123735397</v>
      </c>
      <c r="J23" s="69" t="n">
        <f aca="false">SUM(J9:J22)</f>
        <v>1414.03043235925</v>
      </c>
      <c r="K23" s="69" t="n">
        <f aca="false">SUM(K9:K22)</f>
        <v>19183.88582</v>
      </c>
      <c r="L23" s="70"/>
      <c r="M23" s="70"/>
      <c r="N23" s="58"/>
      <c r="O23" s="58"/>
    </row>
  </sheetData>
  <mergeCells count="25">
    <mergeCell ref="E2:M2"/>
    <mergeCell ref="B4:M4"/>
    <mergeCell ref="B6:B7"/>
    <mergeCell ref="C6:C7"/>
    <mergeCell ref="D6:D7"/>
    <mergeCell ref="E6:E7"/>
    <mergeCell ref="F6:F7"/>
    <mergeCell ref="G6:G7"/>
    <mergeCell ref="H6:K6"/>
    <mergeCell ref="L6:L7"/>
    <mergeCell ref="M6:M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B23:F23"/>
    <mergeCell ref="L23:M23"/>
  </mergeCells>
  <printOptions headings="false" gridLines="false" gridLinesSet="true" horizontalCentered="false" verticalCentered="false"/>
  <pageMargins left="0.236111111111111" right="0.236111111111111" top="0.45" bottom="0.629861111111111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4.29"/>
    <col collapsed="false" customWidth="true" hidden="false" outlineLevel="0" max="3" min="3" style="1" width="31.57"/>
    <col collapsed="false" customWidth="true" hidden="false" outlineLevel="0" max="4" min="4" style="1" width="21.43"/>
    <col collapsed="false" customWidth="true" hidden="false" outlineLevel="0" max="5" min="5" style="1" width="9.29"/>
    <col collapsed="false" customWidth="true" hidden="false" outlineLevel="0" max="6" min="6" style="1" width="10.71"/>
    <col collapsed="false" customWidth="true" hidden="false" outlineLevel="0" max="7" min="7" style="71" width="12.15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71"/>
    <col collapsed="false" customWidth="true" hidden="false" outlineLevel="0" max="11" min="11" style="1" width="9"/>
    <col collapsed="false" customWidth="true" hidden="false" outlineLevel="0" max="12" min="12" style="1" width="27.86"/>
    <col collapsed="false" customWidth="true" hidden="false" outlineLevel="0" max="13" min="13" style="1" width="18"/>
    <col collapsed="false" customWidth="false" hidden="false" outlineLevel="0" max="16384" min="14" style="1" width="9.14"/>
  </cols>
  <sheetData>
    <row r="1" s="2" customFormat="true" ht="15" hidden="false" customHeight="false" outlineLevel="0" collapsed="false">
      <c r="G1" s="72"/>
      <c r="M1" s="4" t="s">
        <v>208</v>
      </c>
    </row>
    <row r="2" s="2" customFormat="true" ht="15" hidden="false" customHeight="true" outlineLevel="0" collapsed="false">
      <c r="E2" s="3" t="s">
        <v>262</v>
      </c>
      <c r="F2" s="3"/>
      <c r="G2" s="3"/>
      <c r="H2" s="3"/>
      <c r="I2" s="3"/>
      <c r="J2" s="3"/>
      <c r="K2" s="3"/>
      <c r="L2" s="3"/>
      <c r="M2" s="3"/>
    </row>
    <row r="3" s="2" customFormat="true" ht="9" hidden="false" customHeight="true" outlineLevel="0" collapsed="false">
      <c r="E3" s="4"/>
      <c r="F3" s="4"/>
      <c r="G3" s="72"/>
      <c r="H3" s="4"/>
      <c r="I3" s="4"/>
      <c r="J3" s="4"/>
      <c r="K3" s="4"/>
      <c r="L3" s="4"/>
      <c r="M3" s="4"/>
    </row>
    <row r="4" customFormat="false" ht="54.45" hidden="false" customHeight="true" outlineLevel="0" collapsed="false">
      <c r="B4" s="5" t="s">
        <v>263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customFormat="false" ht="7.5" hidden="false" customHeight="true" outlineLevel="0" collapsed="false"/>
    <row r="6" customFormat="false" ht="13.5" hidden="false" customHeight="true" outlineLevel="0" collapsed="false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264</v>
      </c>
      <c r="H6" s="6" t="s">
        <v>9</v>
      </c>
      <c r="I6" s="6"/>
      <c r="J6" s="6"/>
      <c r="K6" s="6"/>
      <c r="L6" s="6" t="s">
        <v>10</v>
      </c>
      <c r="M6" s="6" t="s">
        <v>11</v>
      </c>
    </row>
    <row r="7" customFormat="false" ht="115.5" hidden="false" customHeight="true" outlineLevel="0" collapsed="false">
      <c r="B7" s="6"/>
      <c r="C7" s="6"/>
      <c r="D7" s="6"/>
      <c r="E7" s="6"/>
      <c r="F7" s="6"/>
      <c r="G7" s="6"/>
      <c r="H7" s="6" t="s">
        <v>12</v>
      </c>
      <c r="I7" s="6" t="s">
        <v>13</v>
      </c>
      <c r="J7" s="6" t="s">
        <v>14</v>
      </c>
      <c r="K7" s="6" t="s">
        <v>15</v>
      </c>
      <c r="L7" s="6"/>
      <c r="M7" s="6"/>
    </row>
    <row r="8" customFormat="false" ht="13.5" hidden="false" customHeight="true" outlineLevel="0" collapsed="false">
      <c r="B8" s="6" t="n">
        <v>1</v>
      </c>
      <c r="C8" s="6" t="n">
        <v>2</v>
      </c>
      <c r="D8" s="6" t="n">
        <v>3</v>
      </c>
      <c r="E8" s="6" t="n">
        <v>4</v>
      </c>
      <c r="F8" s="6" t="n">
        <v>5</v>
      </c>
      <c r="G8" s="6" t="n">
        <v>6</v>
      </c>
      <c r="H8" s="6" t="n">
        <v>7</v>
      </c>
      <c r="I8" s="6" t="n">
        <v>8</v>
      </c>
      <c r="J8" s="6" t="n">
        <v>9</v>
      </c>
      <c r="K8" s="6" t="n">
        <v>10</v>
      </c>
      <c r="L8" s="6" t="n">
        <v>11</v>
      </c>
      <c r="M8" s="6" t="n">
        <v>12</v>
      </c>
    </row>
    <row r="9" s="58" customFormat="true" ht="150" hidden="false" customHeight="true" outlineLevel="0" collapsed="false">
      <c r="B9" s="64" t="n">
        <v>1</v>
      </c>
      <c r="C9" s="40" t="s">
        <v>265</v>
      </c>
      <c r="D9" s="64" t="s">
        <v>48</v>
      </c>
      <c r="E9" s="64" t="s">
        <v>266</v>
      </c>
      <c r="F9" s="64" t="n">
        <v>2025</v>
      </c>
      <c r="G9" s="61" t="n">
        <f aca="false">H9+I9+J9+K9</f>
        <v>132022.887</v>
      </c>
      <c r="H9" s="66" t="n">
        <v>132009.685</v>
      </c>
      <c r="I9" s="66" t="n">
        <v>0</v>
      </c>
      <c r="J9" s="66" t="n">
        <f aca="false">132022.887-132009.685</f>
        <v>13.2019999999902</v>
      </c>
      <c r="K9" s="66"/>
      <c r="L9" s="60" t="s">
        <v>267</v>
      </c>
      <c r="M9" s="40" t="s">
        <v>236</v>
      </c>
    </row>
    <row r="10" s="58" customFormat="true" ht="15" hidden="false" customHeight="true" outlineLevel="0" collapsed="false">
      <c r="B10" s="68" t="s">
        <v>98</v>
      </c>
      <c r="C10" s="68"/>
      <c r="D10" s="68"/>
      <c r="E10" s="68"/>
      <c r="F10" s="68"/>
      <c r="G10" s="61" t="n">
        <f aca="false">SUM(G9:G9)-0.01</f>
        <v>132022.877</v>
      </c>
      <c r="H10" s="61" t="n">
        <f aca="false">SUM(H9:H9)-0.01</f>
        <v>132009.675</v>
      </c>
      <c r="I10" s="61" t="n">
        <f aca="false">SUM(I9:I9)</f>
        <v>0</v>
      </c>
      <c r="J10" s="61" t="n">
        <f aca="false">SUM(J9:J9)</f>
        <v>13.2019999999902</v>
      </c>
      <c r="K10" s="61" t="n">
        <f aca="false">SUM(K9:K9)</f>
        <v>0</v>
      </c>
      <c r="L10" s="70"/>
      <c r="M10" s="7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E2:M2"/>
    <mergeCell ref="B4:M4"/>
    <mergeCell ref="B6:B7"/>
    <mergeCell ref="C6:C7"/>
    <mergeCell ref="D6:D7"/>
    <mergeCell ref="E6:E7"/>
    <mergeCell ref="F6:F7"/>
    <mergeCell ref="G6:G7"/>
    <mergeCell ref="H6:K6"/>
    <mergeCell ref="L6:L7"/>
    <mergeCell ref="M6:M7"/>
    <mergeCell ref="B10:F10"/>
    <mergeCell ref="L10:M10"/>
  </mergeCells>
  <printOptions headings="false" gridLines="false" gridLinesSet="true" horizontalCentered="false" verticalCentered="false"/>
  <pageMargins left="0.25" right="0.25" top="0.359722222222222" bottom="0.359722222222222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2025-03-03T09:14:06Z</cp:lastPrinted>
  <dcterms:modified xsi:type="dcterms:W3CDTF">2025-03-04T09:53:53Z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