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9440" windowHeight="7992"/>
  </bookViews>
  <sheets>
    <sheet name="4" sheetId="10" r:id="rId1"/>
    <sheet name="5" sheetId="7" r:id="rId2"/>
    <sheet name="6" sheetId="8" r:id="rId3"/>
    <sheet name="Лист1" sheetId="11" r:id="rId4"/>
  </sheets>
  <definedNames>
    <definedName name="_xlnm.Print_Area" localSheetId="1">'5'!$A$1:$U$66</definedName>
    <definedName name="_xlnm.Print_Area" localSheetId="2">'6'!$A$1:$N$48</definedName>
  </definedNames>
  <calcPr calcId="124519"/>
</workbook>
</file>

<file path=xl/calcChain.xml><?xml version="1.0" encoding="utf-8"?>
<calcChain xmlns="http://schemas.openxmlformats.org/spreadsheetml/2006/main">
  <c r="E20" i="8"/>
  <c r="L19"/>
  <c r="L20"/>
  <c r="K19"/>
  <c r="K20"/>
  <c r="L25"/>
  <c r="K25"/>
  <c r="L28"/>
  <c r="L27"/>
  <c r="K28"/>
  <c r="K27"/>
  <c r="K33"/>
  <c r="K32" s="1"/>
  <c r="L33"/>
  <c r="L32" s="1"/>
  <c r="M33"/>
  <c r="M32" s="1"/>
  <c r="N33"/>
  <c r="N32" s="1"/>
  <c r="J33"/>
  <c r="J32" s="1"/>
  <c r="L36"/>
  <c r="L35"/>
  <c r="K35"/>
  <c r="K36"/>
  <c r="U52" i="7"/>
  <c r="T52"/>
  <c r="S52"/>
  <c r="R52"/>
  <c r="Q52"/>
  <c r="P52"/>
  <c r="O52"/>
  <c r="N52"/>
  <c r="M52"/>
  <c r="R53"/>
  <c r="S55" l="1"/>
  <c r="S53" s="1"/>
  <c r="S27" l="1"/>
  <c r="R27"/>
  <c r="R21"/>
  <c r="R17"/>
  <c r="U53"/>
  <c r="T53"/>
  <c r="Q53"/>
  <c r="P53"/>
  <c r="O53"/>
  <c r="N53"/>
  <c r="M53"/>
  <c r="S21"/>
  <c r="S17" s="1"/>
  <c r="S54" l="1"/>
  <c r="R38"/>
  <c r="U62" l="1"/>
  <c r="U61" s="1"/>
  <c r="N43" i="8" s="1"/>
  <c r="N41" s="1"/>
  <c r="N40" s="1"/>
  <c r="U51" i="7"/>
  <c r="N35" i="8" s="1"/>
  <c r="U46" i="7"/>
  <c r="U41"/>
  <c r="U34"/>
  <c r="U30"/>
  <c r="U22"/>
  <c r="T62"/>
  <c r="T61" s="1"/>
  <c r="M43" i="8" s="1"/>
  <c r="M41" s="1"/>
  <c r="M40" s="1"/>
  <c r="T51" i="7"/>
  <c r="M35" i="8" s="1"/>
  <c r="T46" i="7"/>
  <c r="T41"/>
  <c r="T34"/>
  <c r="T30"/>
  <c r="T22"/>
  <c r="O15" i="10"/>
  <c r="N15"/>
  <c r="O14"/>
  <c r="N14"/>
  <c r="O13"/>
  <c r="N13"/>
  <c r="N11"/>
  <c r="O11" s="1"/>
  <c r="M11"/>
  <c r="L11"/>
  <c r="M15"/>
  <c r="M13"/>
  <c r="K13"/>
  <c r="S30" i="7"/>
  <c r="R30"/>
  <c r="S22"/>
  <c r="R22"/>
  <c r="Q22"/>
  <c r="P54"/>
  <c r="U20" l="1"/>
  <c r="U16" s="1"/>
  <c r="T20"/>
  <c r="T16" s="1"/>
  <c r="S62"/>
  <c r="S61" s="1"/>
  <c r="L43" i="8" s="1"/>
  <c r="L41" s="1"/>
  <c r="L40" s="1"/>
  <c r="S51" i="7"/>
  <c r="S46"/>
  <c r="S41"/>
  <c r="S34"/>
  <c r="Q62"/>
  <c r="Q61" s="1"/>
  <c r="J43" i="8" s="1"/>
  <c r="J41" s="1"/>
  <c r="J40" s="1"/>
  <c r="Q51" i="7"/>
  <c r="J35" i="8" s="1"/>
  <c r="Q46" i="7"/>
  <c r="Q41"/>
  <c r="Q30"/>
  <c r="S20" l="1"/>
  <c r="S16" s="1"/>
  <c r="S14" s="1"/>
  <c r="U18"/>
  <c r="N27" i="8"/>
  <c r="T18" i="7"/>
  <c r="M27" i="8"/>
  <c r="T14" i="7"/>
  <c r="U14"/>
  <c r="K14" i="10"/>
  <c r="S18" i="7" l="1"/>
  <c r="L24" i="8" s="1"/>
  <c r="N25"/>
  <c r="N24" s="1"/>
  <c r="N19"/>
  <c r="N17" s="1"/>
  <c r="N16" s="1"/>
  <c r="M19"/>
  <c r="M17" s="1"/>
  <c r="M16" s="1"/>
  <c r="M25"/>
  <c r="M24" s="1"/>
  <c r="N34" i="7"/>
  <c r="O34"/>
  <c r="P34"/>
  <c r="Q34"/>
  <c r="Q20" s="1"/>
  <c r="R34"/>
  <c r="L17" i="8" l="1"/>
  <c r="L16" s="1"/>
  <c r="Q16" i="7"/>
  <c r="Q14" s="1"/>
  <c r="J27" i="8"/>
  <c r="Q18" i="7"/>
  <c r="M14" i="10"/>
  <c r="M63" i="7"/>
  <c r="M60"/>
  <c r="J25" i="8" l="1"/>
  <c r="J24" s="1"/>
  <c r="J19"/>
  <c r="J17" l="1"/>
  <c r="J16" s="1"/>
  <c r="M54" i="7"/>
  <c r="M47"/>
  <c r="M62"/>
  <c r="M61" s="1"/>
  <c r="F43" i="8" s="1"/>
  <c r="R62" i="7"/>
  <c r="R61" s="1"/>
  <c r="K43" i="8" s="1"/>
  <c r="K41" s="1"/>
  <c r="K40" s="1"/>
  <c r="P62" i="7"/>
  <c r="P61" s="1"/>
  <c r="I43" i="8" s="1"/>
  <c r="I41" s="1"/>
  <c r="I40" s="1"/>
  <c r="O62" i="7"/>
  <c r="O61" s="1"/>
  <c r="H43" i="8" s="1"/>
  <c r="H41" s="1"/>
  <c r="H40" s="1"/>
  <c r="N62" i="7"/>
  <c r="N61" s="1"/>
  <c r="G43" i="8" s="1"/>
  <c r="G41" s="1"/>
  <c r="G40" s="1"/>
  <c r="R51" i="7"/>
  <c r="P51"/>
  <c r="I35" i="8" s="1"/>
  <c r="I33" s="1"/>
  <c r="I32" s="1"/>
  <c r="O51" i="7"/>
  <c r="H35" i="8" s="1"/>
  <c r="H33" s="1"/>
  <c r="H32" s="1"/>
  <c r="N51" i="7"/>
  <c r="G35" i="8" s="1"/>
  <c r="G33" s="1"/>
  <c r="G32" s="1"/>
  <c r="M46" i="7"/>
  <c r="R46"/>
  <c r="R20" s="1"/>
  <c r="P46"/>
  <c r="O46"/>
  <c r="N46"/>
  <c r="R41"/>
  <c r="P41"/>
  <c r="O41"/>
  <c r="N41"/>
  <c r="M41"/>
  <c r="M34"/>
  <c r="P30"/>
  <c r="O30"/>
  <c r="N30"/>
  <c r="M30"/>
  <c r="P22"/>
  <c r="O22"/>
  <c r="N22"/>
  <c r="M22"/>
  <c r="R18" l="1"/>
  <c r="R16"/>
  <c r="M51"/>
  <c r="F35" i="8" s="1"/>
  <c r="E43"/>
  <c r="E41" s="1"/>
  <c r="E40" s="1"/>
  <c r="P20" i="7"/>
  <c r="F41" i="8"/>
  <c r="F40" s="1"/>
  <c r="F33"/>
  <c r="F32" s="1"/>
  <c r="M20" i="7"/>
  <c r="F27" i="8" s="1"/>
  <c r="O20" i="7"/>
  <c r="N20"/>
  <c r="E35" i="8" l="1"/>
  <c r="E33" s="1"/>
  <c r="E32" s="1"/>
  <c r="R14" i="7"/>
  <c r="N16"/>
  <c r="N14" s="1"/>
  <c r="G27" i="8"/>
  <c r="P16" i="7"/>
  <c r="P14" s="1"/>
  <c r="I27" i="8"/>
  <c r="M18" i="7"/>
  <c r="F25" i="8"/>
  <c r="F24" s="1"/>
  <c r="F19"/>
  <c r="O16" i="7"/>
  <c r="O14" s="1"/>
  <c r="H27" i="8"/>
  <c r="M16" i="7"/>
  <c r="M14" s="1"/>
  <c r="P18"/>
  <c r="O18"/>
  <c r="N18"/>
  <c r="K24" i="8" l="1"/>
  <c r="E27"/>
  <c r="E25" s="1"/>
  <c r="E24" s="1"/>
  <c r="K17"/>
  <c r="K16" s="1"/>
  <c r="F17"/>
  <c r="F16" s="1"/>
  <c r="I25"/>
  <c r="I24" s="1"/>
  <c r="I19"/>
  <c r="I17" s="1"/>
  <c r="I16" s="1"/>
  <c r="G19"/>
  <c r="G17" s="1"/>
  <c r="G16" s="1"/>
  <c r="G25"/>
  <c r="G24" s="1"/>
  <c r="H25"/>
  <c r="H24" s="1"/>
  <c r="H19"/>
  <c r="H17" s="1"/>
  <c r="H16" s="1"/>
  <c r="E19" l="1"/>
  <c r="E17" s="1"/>
  <c r="E16" s="1"/>
</calcChain>
</file>

<file path=xl/comments1.xml><?xml version="1.0" encoding="utf-8"?>
<comments xmlns="http://schemas.openxmlformats.org/spreadsheetml/2006/main">
  <authors>
    <author>user</author>
  </authors>
  <commentList>
    <comment ref="S4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ЖКХ 99 244руб</t>
        </r>
      </text>
    </comment>
  </commentList>
</comments>
</file>

<file path=xl/sharedStrings.xml><?xml version="1.0" encoding="utf-8"?>
<sst xmlns="http://schemas.openxmlformats.org/spreadsheetml/2006/main" count="399" uniqueCount="155">
  <si>
    <t>Код аналитической программной классификации</t>
  </si>
  <si>
    <t>МП</t>
  </si>
  <si>
    <t>Пп</t>
  </si>
  <si>
    <t>ОМ</t>
  </si>
  <si>
    <t>М</t>
  </si>
  <si>
    <t>06</t>
  </si>
  <si>
    <t>2024 год</t>
  </si>
  <si>
    <t>2023 год</t>
  </si>
  <si>
    <t>2022 год</t>
  </si>
  <si>
    <t>2021 год</t>
  </si>
  <si>
    <t>2020 год</t>
  </si>
  <si>
    <t>ГРБС</t>
  </si>
  <si>
    <t>Ресурсное обеспечение реализации муниципальной программы за счет средств бюджета муниципального образования</t>
  </si>
  <si>
    <t>«Город Воткинск»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</si>
  <si>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</si>
  <si>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</si>
  <si>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</si>
  <si>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</si>
  <si>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И</t>
  </si>
  <si>
    <t>Рз</t>
  </si>
  <si>
    <t>Пр</t>
  </si>
  <si>
    <t>ЦС</t>
  </si>
  <si>
    <t>ВР</t>
  </si>
  <si>
    <t>Всего</t>
  </si>
  <si>
    <t>Развитие гражданской обороны, системы предупреждения и ликвидации последствий чрезвычайных ситуаций, реализация мер пожарной безопасности</t>
  </si>
  <si>
    <t>Прогнозная (справочная) оценка ресурсного обеспечения реализации муниципальной программы</t>
  </si>
  <si>
    <t>за счет всех источников финансирования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</si>
  <si>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</si>
  <si>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</si>
  <si>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</si>
  <si>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 xml:space="preserve">Итого </t>
  </si>
  <si>
    <r>
      <t xml:space="preserve">Всего </t>
    </r>
    <r>
      <rPr>
        <sz val="8.5"/>
        <color theme="1"/>
        <rFont val="Times New Roman"/>
        <family val="1"/>
        <charset val="204"/>
      </rPr>
      <t>(1+2+3)</t>
    </r>
  </si>
  <si>
    <t>1) бюджет муниципального образования</t>
  </si>
  <si>
    <t>в том числе: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</si>
  <si>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</si>
  <si>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</si>
  <si>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</si>
  <si>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2)  средства бюджетов других уровней бюджетной системы Российской Федерации, планируемые к привлечению</t>
  </si>
  <si>
    <t>3) иные источники</t>
  </si>
  <si>
    <t>Организация привлечения дополнительных сил для осуществления тушения пожаров (загораний) и проведение аварийно-спасательных работ, связанных с ними на объектах государственной/муниципальной собственности, а также объектов жилого сектора, расположенных на территории МО "Город Воткинск".</t>
  </si>
  <si>
    <t>Организация мероприятия по мерам пожарной безопасности среди населения МО "Город Воткинск" проведение просветительской работы в области соблюдения пожарной безопасности, в т.ч. в быту, в жилом секторе, на садовых участках. Выпуск и распространение памяток по пожарной безопасности, в т.ч. размещение социальной рекламы</t>
  </si>
  <si>
    <t>Управление ГО и ЧС</t>
  </si>
  <si>
    <t>Эксплуатация, обслуживание и развитие аппаратно-программного комплекса "Безопасный город".</t>
  </si>
  <si>
    <t>Обеспечение сохранности имущества гражданской обороны</t>
  </si>
  <si>
    <t>Доукомплектование и содержание имущества оперативной группы города Воткинска</t>
  </si>
  <si>
    <t>Организация работ по поддержанию в готовности ЗС ГО для укрытия руководящего состава Администрации города</t>
  </si>
  <si>
    <t>Поддержание в готовности, развитие комплексной системы экстренного оповещения населения (КСОН), попадающего в зону катастрофического затопления при порыве или экстренной сработки гидротехнического сооружения на плотине Воткинского пруда.</t>
  </si>
  <si>
    <t>Поддержание в готовности автоматизированного рабочего места АСЦО (в т.ч. АСЦО, ОКСИОН, КСОН, «Рупор»).</t>
  </si>
  <si>
    <t>Гражданская оборона в городе Воткинск</t>
  </si>
  <si>
    <t>Техническое обслуживание, содержание и модернизация оборудования единой дежурно-диспетчерской службы</t>
  </si>
  <si>
    <t>Обслуживание и содержание в рабочем состоянии прямых линий связи между оперативным дежурным ЕДДС и дежурно-диспетчерскими службами предприятий, организаций  и социально-значимыми объектами</t>
  </si>
  <si>
    <t>Поддержание в работоспособном состоянии автоматизированного рабочего места оператора системы обработки экстренных вызовов «112»</t>
  </si>
  <si>
    <t>Приобретение и обслуживание ИРС, входящих в состав Единой ГИС</t>
  </si>
  <si>
    <t>Совершенствование обучения населения города Воткинска в области гражданской оборони защиты от чрезвычайных ситуаций</t>
  </si>
  <si>
    <t>Организация и проведение мероприятий, развивающих навыки безопасности проживания и повышающих культуру жизнедеятельности («Школа безопасности», «Соревнования санитарных постов», «Соревнования звеньев пожаротушения»)</t>
  </si>
  <si>
    <t>Проведение просветительской работы среди населения с использованием СМИ, печатной продукции (памятки, баннеры, плакаты) по вопросам безопасности проживания и повышения культуры жизнедеятельности</t>
  </si>
  <si>
    <t>Создание условий для безопасного отдыха населения, в т.ч. на водных объектах</t>
  </si>
  <si>
    <t>Проведение работ по дератизации (против грызунов-переносчиков иксодовых клещей) территории муниципального образования "Город Воткинск" с привлечением специализированных организаций</t>
  </si>
  <si>
    <t>Проведение работ по акарицидной (противоклещевой) обработке на территориях муниципального образования "Город Воткинск" с привлечением специализированных организаций</t>
  </si>
  <si>
    <t>Патрулирование акватории  Воткинского пруда во время прохождения купального сезона, в период ледостава и  паводковый период</t>
  </si>
  <si>
    <t>Пропаганда правил безопасности поведения на водных объектах. Выпуск печатной продукции. Изготовление и размещение аншлагов и предупреждающих, запрещающих  знаков</t>
  </si>
  <si>
    <t>Оказание муниципальных услуг (работ)</t>
  </si>
  <si>
    <t>Уплата налога на имущество</t>
  </si>
  <si>
    <t>Оборудование охранно-пожарной сигнализацией помещений Администрации города Воткинска</t>
  </si>
  <si>
    <t>Обеспечение безопасности в местах массового пребывания людей на улицах города</t>
  </si>
  <si>
    <t>Организация мониторинга обстановки в местах массового пребывания людей на территории МО "Город Воткинск" и на значимых транспортных развязках.</t>
  </si>
  <si>
    <t>Организация взаимодействия по обеспечению правопорядка на территории МО "Город Воткинск" при чрезвычайных ситуациях.</t>
  </si>
  <si>
    <t>Подготовка и содержание в готовности необходимых сил и средств для зашиты населения и территорий; проведение аварийно-спасательных и других неотложных работ</t>
  </si>
  <si>
    <t>03</t>
  </si>
  <si>
    <t>0610161900</t>
  </si>
  <si>
    <t>09</t>
  </si>
  <si>
    <t>Участие в совместных рейдах по проверке мест проживания социально не защищенных групп населения, многодетных семей, семей осуществляющих опеку над несовершеннолетними детьми, престарелыми людьми и инвалидами</t>
  </si>
  <si>
    <t>Приобретение СИЗ для персонала Администрации города Воткинска и формирований, обеспечивающих выполнение мероприятий ГО</t>
  </si>
  <si>
    <t>Поддержание в готовности и реконструкция существующей комплексной системы экстренного оповещения и информирования населения</t>
  </si>
  <si>
    <t>Модернизация и обслуживание автоматизированной системы централизованного оповещения населения (АСЦО, ОКСИОН)</t>
  </si>
  <si>
    <t>Муниципальная  работа: Защита населения и территорий от чрезвычайных ситуаций природного  техногенного характера (за исключением обеспечения безопасности на водных объектах)</t>
  </si>
  <si>
    <t>Муниципальная услуга: Мероприятия в сфере гражданской обороны и защиты от чрезвычайных ситуаций</t>
  </si>
  <si>
    <t>Муниципальная работа: Мероприятия в сфере гражданской обороны</t>
  </si>
  <si>
    <t>Совершенствование нормативно-правовой базы системы гражданской обороны города Воткинска. Разработка и корректировка плана ГО города Воткинска, планов спасательных служб</t>
  </si>
  <si>
    <t>0610661900</t>
  </si>
  <si>
    <t>0610261900</t>
  </si>
  <si>
    <t>0610561900</t>
  </si>
  <si>
    <t>0620161900</t>
  </si>
  <si>
    <t>0630161900</t>
  </si>
  <si>
    <t>0620561900</t>
  </si>
  <si>
    <t>0610361900</t>
  </si>
  <si>
    <t>0610361899</t>
  </si>
  <si>
    <t>0610361901</t>
  </si>
  <si>
    <t>0610461900</t>
  </si>
  <si>
    <t>человек</t>
  </si>
  <si>
    <t>Количество принятых и обработанных в единой дежурной диспетчерской службе сообщений, обращений и заявлений  от граждан</t>
  </si>
  <si>
    <t>Прогноз сводных показателей муниципальных заданий на оказание муниципальных услуг (выполнение работ)</t>
  </si>
  <si>
    <t>Наименование муниципальной услуги (работы)</t>
  </si>
  <si>
    <t>Наименование показателя</t>
  </si>
  <si>
    <t xml:space="preserve">Единица измерения </t>
  </si>
  <si>
    <t>Защита населения и территорий от чрезвычайных ситуаций природного  техногенного характера (за исключением обеспечения безопасности на водных объектах)</t>
  </si>
  <si>
    <t>Расходы бюджета муниципального образования на оказание муниципальной услуги (выполнение работы)</t>
  </si>
  <si>
    <t>тыс. руб.</t>
  </si>
  <si>
    <t>штуки</t>
  </si>
  <si>
    <t>Мероприятия в сфере гражданской обороны и защиты от чрезвычайных ситуаций</t>
  </si>
  <si>
    <t>Мероприятия в сфере гражданской обороны</t>
  </si>
  <si>
    <t>2025 год</t>
  </si>
  <si>
    <t>2020 год отчет</t>
  </si>
  <si>
    <t>2021 год отчет</t>
  </si>
  <si>
    <t>Подпрограмма «Предупреждение, спасение, помощь»</t>
  </si>
  <si>
    <t>».</t>
  </si>
  <si>
    <t>Подпрограмма «Пожарная безопасность»</t>
  </si>
  <si>
    <t>Подпрограмма «Построение и развитие аппаратно-программного комплекса "Безопасный город»</t>
  </si>
  <si>
    <t>Повышение уровня пожарной безопасности в жилье, занимаемом многодетными и малообеспеченными семьями, оборудование помещений противопожарными извещателями</t>
  </si>
  <si>
    <t>Количество слушателей</t>
  </si>
  <si>
    <t>Приложение 1</t>
  </si>
  <si>
    <t>Отдел гражданской обороны, защиты населения и мобилизационной работы  Управление орагизационной и кадровой работы</t>
  </si>
  <si>
    <r>
      <t xml:space="preserve">Ответственный исполнитель </t>
    </r>
    <r>
      <rPr>
        <u/>
        <sz val="14"/>
        <color theme="1"/>
        <rFont val="Times New Roman"/>
        <family val="1"/>
        <charset val="204"/>
      </rPr>
      <t xml:space="preserve">    Отдел гражданской обороны, защиты населения и мобилизационной работы  Управление организационной и кадровой работы</t>
    </r>
  </si>
  <si>
    <r>
      <t xml:space="preserve">Ответственный исполнитель </t>
    </r>
    <r>
      <rPr>
        <u/>
        <sz val="14"/>
        <color theme="1"/>
        <rFont val="Times New Roman"/>
        <family val="1"/>
        <charset val="204"/>
      </rPr>
      <t xml:space="preserve">   Отдел гражданской обороны, защиты населения и мобилизационной работы  Управление организационной и кадровой работы</t>
    </r>
  </si>
  <si>
    <r>
      <t xml:space="preserve">Ответственный исполнитель </t>
    </r>
    <r>
      <rPr>
        <u/>
        <sz val="12"/>
        <color theme="1"/>
        <rFont val="Times New Roman"/>
        <family val="1"/>
        <charset val="204"/>
      </rPr>
      <t xml:space="preserve">    Отдел гражданской обороны, защиты населения и мобилизационной работы  Управление организационной и кадровой работы</t>
    </r>
  </si>
  <si>
    <t>Отдел гражданской обороны, защиты населения и мобилизационной работы  Управление организационной и кадровой работы</t>
  </si>
  <si>
    <t>2026 год</t>
  </si>
  <si>
    <t>2026 год прогноз</t>
  </si>
  <si>
    <t>2022 год отчет</t>
  </si>
  <si>
    <t>2023 год отчет</t>
  </si>
  <si>
    <t>Приложение 2</t>
  </si>
  <si>
    <t>Приложение 3</t>
  </si>
  <si>
    <t>«Приложение  4 к муниципальной программе  «Развитие гражданской обороны, системы предупреждения и ликвидации последствий чрезвычайных ситуаций, реализация мер пожарной безопасности»</t>
  </si>
  <si>
    <t>Наименование муниципальной программы: «Развитие гражданской обороны, системы предупреждения и ликвидации последствий чрезвычайных ситуаций, реализация мер пожарной безопасности»</t>
  </si>
  <si>
    <t>«Приложение  5 к муниципальной программе  «Развитие гражданской обороны, системы предупреждения и ликвидации последствий чрезвычайных ситуаций, реализация мер пожарной безопасности»</t>
  </si>
  <si>
    <t>«Приложение 6 к муниципальной программе  «Развитие гражданской обороны, системы предупреждения и ликвидации последствий чрезвычайных ситуаций, реализация мер пожарной безопасности»</t>
  </si>
  <si>
    <t>2027 год прогноз</t>
  </si>
  <si>
    <t>2028 год прогноз</t>
  </si>
  <si>
    <t>2027 год</t>
  </si>
  <si>
    <t>2028 год</t>
  </si>
  <si>
    <t>2024 год отчет</t>
  </si>
  <si>
    <t>2025 год отчет</t>
  </si>
  <si>
    <t>10</t>
  </si>
  <si>
    <t>Управление ЖКХ</t>
  </si>
  <si>
    <t>0610504320</t>
  </si>
  <si>
    <t>0620104301</t>
  </si>
  <si>
    <t>01</t>
  </si>
  <si>
    <t>.01</t>
  </si>
  <si>
    <t>.02</t>
  </si>
  <si>
    <t>.03</t>
  </si>
  <si>
    <t>.04</t>
  </si>
  <si>
    <t>.05</t>
  </si>
  <si>
    <t>.06</t>
  </si>
  <si>
    <t>612/244</t>
  </si>
  <si>
    <t>612/852</t>
  </si>
  <si>
    <t>612/851</t>
  </si>
  <si>
    <t>02</t>
  </si>
  <si>
    <t>04</t>
  </si>
  <si>
    <t>05</t>
  </si>
  <si>
    <t>0620204301</t>
  </si>
  <si>
    <t>0620261900</t>
  </si>
  <si>
    <t>0620361900</t>
  </si>
  <si>
    <t>0620461900</t>
  </si>
  <si>
    <t>0610660620</t>
  </si>
  <si>
    <t xml:space="preserve">к постановлению от 30.12.2025№ 1642  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</si>
</sst>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30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.5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.5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3" fillId="0" borderId="1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 indent="2"/>
    </xf>
    <xf numFmtId="0" fontId="8" fillId="0" borderId="3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64" fontId="15" fillId="4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164" fontId="11" fillId="4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164" fontId="11" fillId="3" borderId="1" xfId="0" applyNumberFormat="1" applyFont="1" applyFill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164" fontId="11" fillId="2" borderId="1" xfId="0" applyNumberFormat="1" applyFont="1" applyFill="1" applyBorder="1" applyAlignment="1">
      <alignment horizontal="right" wrapText="1"/>
    </xf>
    <xf numFmtId="164" fontId="11" fillId="2" borderId="1" xfId="0" applyNumberFormat="1" applyFont="1" applyFill="1" applyBorder="1" applyAlignment="1">
      <alignment horizontal="right"/>
    </xf>
    <xf numFmtId="164" fontId="11" fillId="0" borderId="0" xfId="0" applyNumberFormat="1" applyFont="1"/>
    <xf numFmtId="165" fontId="11" fillId="3" borderId="1" xfId="0" applyNumberFormat="1" applyFont="1" applyFill="1" applyBorder="1" applyAlignment="1">
      <alignment vertical="center"/>
    </xf>
    <xf numFmtId="165" fontId="11" fillId="0" borderId="1" xfId="0" applyNumberFormat="1" applyFont="1" applyBorder="1" applyAlignment="1">
      <alignment vertical="center"/>
    </xf>
    <xf numFmtId="165" fontId="11" fillId="4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Alignment="1"/>
    <xf numFmtId="0" fontId="0" fillId="0" borderId="0" xfId="0" applyFill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1" xfId="0" applyFont="1" applyFill="1" applyBorder="1" applyAlignment="1">
      <alignment horizontal="center" wrapText="1"/>
    </xf>
    <xf numFmtId="164" fontId="21" fillId="0" borderId="1" xfId="0" applyNumberFormat="1" applyFont="1" applyBorder="1" applyAlignment="1">
      <alignment vertical="center"/>
    </xf>
    <xf numFmtId="164" fontId="21" fillId="4" borderId="1" xfId="0" applyNumberFormat="1" applyFont="1" applyFill="1" applyBorder="1" applyAlignment="1">
      <alignment vertical="center"/>
    </xf>
    <xf numFmtId="164" fontId="22" fillId="4" borderId="1" xfId="0" applyNumberFormat="1" applyFont="1" applyFill="1" applyBorder="1" applyAlignment="1">
      <alignment vertical="center"/>
    </xf>
    <xf numFmtId="164" fontId="22" fillId="3" borderId="1" xfId="0" applyNumberFormat="1" applyFont="1" applyFill="1" applyBorder="1" applyAlignment="1">
      <alignment vertical="center"/>
    </xf>
    <xf numFmtId="164" fontId="22" fillId="0" borderId="1" xfId="0" applyNumberFormat="1" applyFont="1" applyBorder="1" applyAlignment="1">
      <alignment vertical="center"/>
    </xf>
    <xf numFmtId="165" fontId="22" fillId="3" borderId="1" xfId="0" applyNumberFormat="1" applyFont="1" applyFill="1" applyBorder="1" applyAlignment="1">
      <alignment vertical="center"/>
    </xf>
    <xf numFmtId="0" fontId="23" fillId="0" borderId="0" xfId="0" applyFont="1"/>
    <xf numFmtId="164" fontId="15" fillId="0" borderId="1" xfId="0" applyNumberFormat="1" applyFont="1" applyFill="1" applyBorder="1" applyAlignment="1">
      <alignment vertical="center"/>
    </xf>
    <xf numFmtId="164" fontId="21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11" fillId="0" borderId="1" xfId="0" applyNumberFormat="1" applyFont="1" applyFill="1" applyBorder="1" applyAlignment="1">
      <alignment vertical="center"/>
    </xf>
    <xf numFmtId="164" fontId="11" fillId="0" borderId="1" xfId="0" applyNumberFormat="1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164" fontId="29" fillId="0" borderId="1" xfId="0" applyNumberFormat="1" applyFont="1" applyBorder="1" applyAlignment="1">
      <alignment vertical="center"/>
    </xf>
    <xf numFmtId="0" fontId="24" fillId="0" borderId="0" xfId="0" applyFont="1"/>
    <xf numFmtId="0" fontId="28" fillId="0" borderId="1" xfId="0" applyNumberFormat="1" applyFont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2" fillId="0" borderId="0" xfId="0" applyFont="1" applyFill="1" applyAlignment="1">
      <alignment horizontal="left" wrapText="1"/>
    </xf>
    <xf numFmtId="0" fontId="1" fillId="0" borderId="0" xfId="0" applyFont="1" applyAlignment="1">
      <alignment horizont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49" fontId="6" fillId="4" borderId="3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tabSelected="1" zoomScale="85" zoomScaleNormal="85" workbookViewId="0">
      <selection activeCell="D9" sqref="D9:D10"/>
    </sheetView>
  </sheetViews>
  <sheetFormatPr defaultRowHeight="14.4"/>
  <cols>
    <col min="2" max="2" width="4.21875" customWidth="1"/>
    <col min="3" max="3" width="5" customWidth="1"/>
    <col min="4" max="4" width="35.109375" customWidth="1"/>
    <col min="5" max="5" width="35.88671875" customWidth="1"/>
    <col min="10" max="10" width="9.44140625" bestFit="1" customWidth="1"/>
  </cols>
  <sheetData>
    <row r="1" spans="1:15" ht="18">
      <c r="G1" s="65" t="s">
        <v>110</v>
      </c>
    </row>
    <row r="2" spans="1:15" ht="18">
      <c r="G2" s="65" t="s">
        <v>154</v>
      </c>
    </row>
    <row r="3" spans="1:15" ht="99.75" customHeight="1">
      <c r="G3" s="99" t="s">
        <v>122</v>
      </c>
      <c r="H3" s="99"/>
      <c r="I3" s="99"/>
      <c r="J3" s="99"/>
      <c r="K3" s="99"/>
      <c r="L3" s="99"/>
      <c r="M3" s="99"/>
      <c r="N3" s="99"/>
      <c r="O3" s="99"/>
    </row>
    <row r="4" spans="1:15" ht="33" customHeight="1">
      <c r="A4" s="100" t="s">
        <v>91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</row>
    <row r="6" spans="1:15" ht="33" customHeight="1">
      <c r="A6" s="101" t="s">
        <v>123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</row>
    <row r="7" spans="1:15" ht="15.6">
      <c r="A7" s="102" t="s">
        <v>114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9" spans="1:15" s="53" customFormat="1" ht="56.25" customHeight="1">
      <c r="A9" s="103" t="s">
        <v>0</v>
      </c>
      <c r="B9" s="103"/>
      <c r="C9" s="104" t="s">
        <v>11</v>
      </c>
      <c r="D9" s="93" t="s">
        <v>92</v>
      </c>
      <c r="E9" s="93" t="s">
        <v>93</v>
      </c>
      <c r="F9" s="93" t="s">
        <v>94</v>
      </c>
      <c r="G9" s="97" t="s">
        <v>102</v>
      </c>
      <c r="H9" s="97" t="s">
        <v>103</v>
      </c>
      <c r="I9" s="97" t="s">
        <v>118</v>
      </c>
      <c r="J9" s="97" t="s">
        <v>119</v>
      </c>
      <c r="K9" s="97" t="s">
        <v>130</v>
      </c>
      <c r="L9" s="97" t="s">
        <v>131</v>
      </c>
      <c r="M9" s="93" t="s">
        <v>117</v>
      </c>
      <c r="N9" s="93" t="s">
        <v>126</v>
      </c>
      <c r="O9" s="93" t="s">
        <v>127</v>
      </c>
    </row>
    <row r="10" spans="1:15">
      <c r="A10" s="1" t="s">
        <v>1</v>
      </c>
      <c r="B10" s="1" t="s">
        <v>2</v>
      </c>
      <c r="C10" s="105"/>
      <c r="D10" s="94"/>
      <c r="E10" s="94"/>
      <c r="F10" s="94"/>
      <c r="G10" s="97"/>
      <c r="H10" s="97"/>
      <c r="I10" s="97"/>
      <c r="J10" s="97"/>
      <c r="K10" s="97"/>
      <c r="L10" s="97"/>
      <c r="M10" s="94"/>
      <c r="N10" s="94"/>
      <c r="O10" s="94"/>
    </row>
    <row r="11" spans="1:15">
      <c r="A11" s="1">
        <v>1</v>
      </c>
      <c r="B11" s="1">
        <v>2</v>
      </c>
      <c r="C11" s="1">
        <v>3</v>
      </c>
      <c r="D11" s="61">
        <v>4</v>
      </c>
      <c r="E11" s="61">
        <v>5</v>
      </c>
      <c r="F11" s="61">
        <v>6</v>
      </c>
      <c r="G11" s="61">
        <v>7</v>
      </c>
      <c r="H11" s="61">
        <v>8</v>
      </c>
      <c r="I11" s="61">
        <v>9</v>
      </c>
      <c r="J11" s="61">
        <v>10</v>
      </c>
      <c r="K11" s="61">
        <v>11</v>
      </c>
      <c r="L11" s="61">
        <f>K11+1</f>
        <v>12</v>
      </c>
      <c r="M11" s="61">
        <f t="shared" ref="M11:O11" si="0">L11+1</f>
        <v>13</v>
      </c>
      <c r="N11" s="61">
        <f t="shared" si="0"/>
        <v>14</v>
      </c>
      <c r="O11" s="61">
        <f t="shared" si="0"/>
        <v>15</v>
      </c>
    </row>
    <row r="12" spans="1:15">
      <c r="A12" s="56" t="s">
        <v>5</v>
      </c>
      <c r="B12" s="1">
        <v>1</v>
      </c>
      <c r="C12" s="1"/>
      <c r="D12" s="98" t="s">
        <v>104</v>
      </c>
      <c r="E12" s="98"/>
      <c r="F12" s="98"/>
      <c r="G12" s="98"/>
      <c r="H12" s="98"/>
      <c r="I12" s="98"/>
      <c r="J12" s="98"/>
      <c r="K12" s="98"/>
      <c r="L12" s="98"/>
      <c r="M12" s="98"/>
    </row>
    <row r="13" spans="1:15" ht="36.6">
      <c r="A13" s="95" t="s">
        <v>5</v>
      </c>
      <c r="B13" s="95">
        <v>1</v>
      </c>
      <c r="C13" s="95">
        <v>933</v>
      </c>
      <c r="D13" s="96" t="s">
        <v>95</v>
      </c>
      <c r="E13" s="55" t="s">
        <v>96</v>
      </c>
      <c r="F13" s="54" t="s">
        <v>97</v>
      </c>
      <c r="G13" s="82">
        <v>4316.7</v>
      </c>
      <c r="H13" s="82">
        <v>4587</v>
      </c>
      <c r="I13" s="83">
        <v>5155.2</v>
      </c>
      <c r="J13" s="63">
        <v>5638.4</v>
      </c>
      <c r="K13" s="63">
        <f>5360.2</f>
        <v>5360.2</v>
      </c>
      <c r="L13" s="63">
        <v>8096.2</v>
      </c>
      <c r="M13" s="63">
        <f>5360.2-48</f>
        <v>5312.2</v>
      </c>
      <c r="N13" s="63">
        <f t="shared" ref="N13:O13" si="1">5360.2-48</f>
        <v>5312.2</v>
      </c>
      <c r="O13" s="63">
        <f t="shared" si="1"/>
        <v>5312.2</v>
      </c>
    </row>
    <row r="14" spans="1:15" ht="36.6">
      <c r="A14" s="95"/>
      <c r="B14" s="95"/>
      <c r="C14" s="95"/>
      <c r="D14" s="96"/>
      <c r="E14" s="55" t="s">
        <v>90</v>
      </c>
      <c r="F14" s="54" t="s">
        <v>98</v>
      </c>
      <c r="G14" s="62">
        <v>117187</v>
      </c>
      <c r="H14" s="62">
        <v>114744</v>
      </c>
      <c r="I14" s="62">
        <v>115803</v>
      </c>
      <c r="J14" s="62">
        <v>114702</v>
      </c>
      <c r="K14" s="62">
        <f t="shared" ref="K14:O14" si="2">92000+22700</f>
        <v>114700</v>
      </c>
      <c r="L14" s="62">
        <v>114722</v>
      </c>
      <c r="M14" s="62">
        <f t="shared" si="2"/>
        <v>114700</v>
      </c>
      <c r="N14" s="62">
        <f t="shared" si="2"/>
        <v>114700</v>
      </c>
      <c r="O14" s="62">
        <f t="shared" si="2"/>
        <v>114700</v>
      </c>
    </row>
    <row r="15" spans="1:15" ht="36.6">
      <c r="A15" s="95" t="s">
        <v>5</v>
      </c>
      <c r="B15" s="95">
        <v>1</v>
      </c>
      <c r="C15" s="95">
        <v>933</v>
      </c>
      <c r="D15" s="96" t="s">
        <v>99</v>
      </c>
      <c r="E15" s="55" t="s">
        <v>96</v>
      </c>
      <c r="F15" s="54" t="s">
        <v>97</v>
      </c>
      <c r="G15" s="82">
        <v>1065.5999999999999</v>
      </c>
      <c r="H15" s="82">
        <v>1111.8</v>
      </c>
      <c r="I15" s="83">
        <v>1198.7</v>
      </c>
      <c r="J15" s="63">
        <v>1307</v>
      </c>
      <c r="K15" s="63">
        <v>1261.4000000000001</v>
      </c>
      <c r="L15" s="63">
        <v>1679.5</v>
      </c>
      <c r="M15" s="63">
        <f>1261.4-12</f>
        <v>1249.4000000000001</v>
      </c>
      <c r="N15" s="63">
        <f t="shared" ref="N15:O15" si="3">1261.4-12</f>
        <v>1249.4000000000001</v>
      </c>
      <c r="O15" s="63">
        <f t="shared" si="3"/>
        <v>1249.4000000000001</v>
      </c>
    </row>
    <row r="16" spans="1:15">
      <c r="A16" s="95"/>
      <c r="B16" s="95"/>
      <c r="C16" s="95"/>
      <c r="D16" s="96"/>
      <c r="E16" s="55" t="s">
        <v>109</v>
      </c>
      <c r="F16" s="54" t="s">
        <v>89</v>
      </c>
      <c r="G16" s="62">
        <v>1336</v>
      </c>
      <c r="H16" s="62">
        <v>1405</v>
      </c>
      <c r="I16" s="62">
        <v>1406</v>
      </c>
      <c r="J16" s="62">
        <v>1419</v>
      </c>
      <c r="K16" s="62">
        <v>1400</v>
      </c>
      <c r="L16" s="62">
        <v>1436</v>
      </c>
      <c r="M16" s="62">
        <v>1400</v>
      </c>
      <c r="N16" s="62">
        <v>1400</v>
      </c>
      <c r="O16" s="62">
        <v>1400</v>
      </c>
    </row>
    <row r="17" spans="1:15" ht="36.6">
      <c r="A17" s="95" t="s">
        <v>5</v>
      </c>
      <c r="B17" s="95">
        <v>1</v>
      </c>
      <c r="C17" s="95">
        <v>933</v>
      </c>
      <c r="D17" s="96" t="s">
        <v>100</v>
      </c>
      <c r="E17" s="55" t="s">
        <v>96</v>
      </c>
      <c r="F17" s="54" t="s">
        <v>97</v>
      </c>
      <c r="G17" s="82">
        <v>73</v>
      </c>
      <c r="H17" s="82">
        <v>62.8</v>
      </c>
      <c r="I17" s="83">
        <v>76.099999999999994</v>
      </c>
      <c r="J17" s="63">
        <v>39</v>
      </c>
      <c r="K17" s="63">
        <v>36</v>
      </c>
      <c r="L17" s="63">
        <v>36.700000000000003</v>
      </c>
      <c r="M17" s="63">
        <v>36</v>
      </c>
      <c r="N17" s="63">
        <v>36</v>
      </c>
      <c r="O17" s="63">
        <v>36</v>
      </c>
    </row>
    <row r="18" spans="1:15">
      <c r="A18" s="95"/>
      <c r="B18" s="95"/>
      <c r="C18" s="95"/>
      <c r="D18" s="96"/>
      <c r="E18" s="55" t="s">
        <v>109</v>
      </c>
      <c r="F18" s="54" t="s">
        <v>89</v>
      </c>
      <c r="G18" s="62">
        <v>97</v>
      </c>
      <c r="H18" s="62">
        <v>100</v>
      </c>
      <c r="I18" s="62">
        <v>101</v>
      </c>
      <c r="J18" s="62">
        <v>101</v>
      </c>
      <c r="K18" s="62">
        <v>100</v>
      </c>
      <c r="L18" s="62">
        <v>102</v>
      </c>
      <c r="M18" s="62">
        <v>100</v>
      </c>
      <c r="N18" s="62">
        <v>100</v>
      </c>
      <c r="O18" s="62">
        <v>100</v>
      </c>
    </row>
    <row r="19" spans="1:15">
      <c r="O19" s="66" t="s">
        <v>105</v>
      </c>
    </row>
  </sheetData>
  <mergeCells count="31">
    <mergeCell ref="G3:O3"/>
    <mergeCell ref="A7:O7"/>
    <mergeCell ref="A6:O6"/>
    <mergeCell ref="L9:L10"/>
    <mergeCell ref="A9:B9"/>
    <mergeCell ref="C9:C10"/>
    <mergeCell ref="D9:D10"/>
    <mergeCell ref="E9:E10"/>
    <mergeCell ref="F9:F10"/>
    <mergeCell ref="G9:G10"/>
    <mergeCell ref="H9:H10"/>
    <mergeCell ref="I9:I10"/>
    <mergeCell ref="M9:M10"/>
    <mergeCell ref="K9:K10"/>
    <mergeCell ref="A4:O4"/>
    <mergeCell ref="O9:O10"/>
    <mergeCell ref="N9:N10"/>
    <mergeCell ref="A17:A18"/>
    <mergeCell ref="B17:B18"/>
    <mergeCell ref="C17:C18"/>
    <mergeCell ref="D17:D18"/>
    <mergeCell ref="J9:J10"/>
    <mergeCell ref="D12:M12"/>
    <mergeCell ref="A15:A16"/>
    <mergeCell ref="B15:B16"/>
    <mergeCell ref="C15:C16"/>
    <mergeCell ref="D15:D16"/>
    <mergeCell ref="A13:A14"/>
    <mergeCell ref="B13:B14"/>
    <mergeCell ref="C13:C14"/>
    <mergeCell ref="D13:D14"/>
  </mergeCells>
  <printOptions horizontalCentered="1"/>
  <pageMargins left="0.19685039370078741" right="0.31496062992125984" top="0.74803149606299213" bottom="0.15748031496062992" header="0.31496062992125984" footer="0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66"/>
  <sheetViews>
    <sheetView view="pageBreakPreview" zoomScale="55" zoomScaleNormal="85" zoomScaleSheetLayoutView="55" workbookViewId="0">
      <pane xSplit="6" ySplit="12" topLeftCell="G13" activePane="bottomRight" state="frozen"/>
      <selection pane="topRight" activeCell="G1" sqref="G1"/>
      <selection pane="bottomLeft" activeCell="A11" sqref="A11"/>
      <selection pane="bottomRight" activeCell="F14" sqref="F14:F17"/>
    </sheetView>
  </sheetViews>
  <sheetFormatPr defaultRowHeight="14.4"/>
  <cols>
    <col min="1" max="1" width="5.21875" customWidth="1"/>
    <col min="2" max="2" width="4.44140625" customWidth="1"/>
    <col min="3" max="3" width="4.77734375" customWidth="1"/>
    <col min="4" max="4" width="3.6640625" customWidth="1"/>
    <col min="5" max="5" width="3.33203125" customWidth="1"/>
    <col min="6" max="6" width="30" customWidth="1"/>
    <col min="7" max="7" width="20" customWidth="1"/>
    <col min="13" max="14" width="9.33203125" bestFit="1" customWidth="1"/>
    <col min="15" max="15" width="9.33203125" style="76" bestFit="1" customWidth="1"/>
    <col min="16" max="16" width="9.33203125" bestFit="1" customWidth="1"/>
    <col min="17" max="17" width="9.33203125" customWidth="1"/>
    <col min="18" max="18" width="9.33203125" bestFit="1" customWidth="1"/>
  </cols>
  <sheetData>
    <row r="1" spans="1:21" ht="18">
      <c r="L1" s="65" t="s">
        <v>120</v>
      </c>
      <c r="M1" s="60"/>
      <c r="N1" s="60"/>
      <c r="O1" s="67"/>
      <c r="P1" s="60"/>
      <c r="Q1" s="60"/>
      <c r="R1" s="60"/>
    </row>
    <row r="2" spans="1:21" ht="18">
      <c r="L2" s="65" t="s">
        <v>154</v>
      </c>
      <c r="M2" s="60"/>
      <c r="N2" s="60"/>
      <c r="O2" s="67"/>
      <c r="P2" s="60"/>
      <c r="Q2" s="60"/>
      <c r="R2" s="60"/>
    </row>
    <row r="3" spans="1:21" ht="60" customHeight="1">
      <c r="L3" s="99" t="s">
        <v>124</v>
      </c>
      <c r="M3" s="99"/>
      <c r="N3" s="99"/>
      <c r="O3" s="99"/>
      <c r="P3" s="99"/>
      <c r="Q3" s="99"/>
      <c r="R3" s="99"/>
      <c r="S3" s="99"/>
      <c r="T3" s="99"/>
      <c r="U3" s="99"/>
    </row>
    <row r="4" spans="1:21" ht="12.75" customHeight="1">
      <c r="L4" s="65"/>
      <c r="M4" s="79"/>
      <c r="N4" s="79"/>
      <c r="O4" s="68"/>
      <c r="P4" s="79"/>
      <c r="Q4" s="79"/>
      <c r="R4" s="79"/>
    </row>
    <row r="5" spans="1:21" ht="17.399999999999999">
      <c r="A5" s="115" t="s">
        <v>12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1:21" ht="17.399999999999999">
      <c r="A6" s="115" t="s">
        <v>13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1:21" ht="6" customHeight="1"/>
    <row r="8" spans="1:21" ht="38.25" customHeight="1">
      <c r="A8" s="116" t="s">
        <v>123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</row>
    <row r="9" spans="1:21" ht="18.75" customHeight="1">
      <c r="A9" s="117" t="s">
        <v>113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</row>
    <row r="11" spans="1:21" ht="15" customHeight="1">
      <c r="A11" s="114" t="s">
        <v>0</v>
      </c>
      <c r="B11" s="114"/>
      <c r="C11" s="114"/>
      <c r="D11" s="114"/>
      <c r="E11" s="114"/>
      <c r="F11" s="114" t="s">
        <v>14</v>
      </c>
      <c r="G11" s="114" t="s">
        <v>15</v>
      </c>
      <c r="H11" s="114" t="s">
        <v>16</v>
      </c>
      <c r="I11" s="114"/>
      <c r="J11" s="114"/>
      <c r="K11" s="114"/>
      <c r="L11" s="114"/>
      <c r="M11" s="114" t="s">
        <v>17</v>
      </c>
      <c r="N11" s="114"/>
      <c r="O11" s="114"/>
      <c r="P11" s="114"/>
      <c r="Q11" s="114"/>
      <c r="R11" s="114"/>
      <c r="S11" s="114"/>
      <c r="T11" s="114"/>
      <c r="U11" s="114"/>
    </row>
    <row r="12" spans="1:21" ht="30.75" customHeight="1">
      <c r="A12" s="47" t="s">
        <v>1</v>
      </c>
      <c r="B12" s="47" t="s">
        <v>2</v>
      </c>
      <c r="C12" s="47" t="s">
        <v>3</v>
      </c>
      <c r="D12" s="47" t="s">
        <v>4</v>
      </c>
      <c r="E12" s="47" t="s">
        <v>18</v>
      </c>
      <c r="F12" s="114"/>
      <c r="G12" s="114"/>
      <c r="H12" s="47" t="s">
        <v>11</v>
      </c>
      <c r="I12" s="47" t="s">
        <v>19</v>
      </c>
      <c r="J12" s="47" t="s">
        <v>20</v>
      </c>
      <c r="K12" s="47" t="s">
        <v>21</v>
      </c>
      <c r="L12" s="47" t="s">
        <v>22</v>
      </c>
      <c r="M12" s="64" t="s">
        <v>10</v>
      </c>
      <c r="N12" s="64" t="s">
        <v>9</v>
      </c>
      <c r="O12" s="69" t="s">
        <v>8</v>
      </c>
      <c r="P12" s="64" t="s">
        <v>7</v>
      </c>
      <c r="Q12" s="64" t="s">
        <v>6</v>
      </c>
      <c r="R12" s="64" t="s">
        <v>101</v>
      </c>
      <c r="S12" s="64" t="s">
        <v>116</v>
      </c>
      <c r="T12" s="64" t="s">
        <v>128</v>
      </c>
      <c r="U12" s="64" t="s">
        <v>129</v>
      </c>
    </row>
    <row r="13" spans="1:21">
      <c r="A13" s="47">
        <v>1</v>
      </c>
      <c r="B13" s="47">
        <v>2</v>
      </c>
      <c r="C13" s="47">
        <v>3</v>
      </c>
      <c r="D13" s="47">
        <v>4</v>
      </c>
      <c r="E13" s="47">
        <v>5</v>
      </c>
      <c r="F13" s="47">
        <v>6</v>
      </c>
      <c r="G13" s="47">
        <v>7</v>
      </c>
      <c r="H13" s="47">
        <v>8</v>
      </c>
      <c r="I13" s="47">
        <v>9</v>
      </c>
      <c r="J13" s="47">
        <v>10</v>
      </c>
      <c r="K13" s="47">
        <v>11</v>
      </c>
      <c r="L13" s="47">
        <v>12</v>
      </c>
      <c r="M13" s="64">
        <v>13</v>
      </c>
      <c r="N13" s="64">
        <v>14</v>
      </c>
      <c r="O13" s="69">
        <v>15</v>
      </c>
      <c r="P13" s="64">
        <v>16</v>
      </c>
      <c r="Q13" s="64">
        <v>17</v>
      </c>
      <c r="R13" s="64">
        <v>18</v>
      </c>
      <c r="S13" s="64">
        <v>19</v>
      </c>
      <c r="T13" s="64">
        <v>20</v>
      </c>
      <c r="U13" s="64">
        <v>21</v>
      </c>
    </row>
    <row r="14" spans="1:21" ht="14.4" customHeight="1">
      <c r="A14" s="121" t="s">
        <v>5</v>
      </c>
      <c r="B14" s="139"/>
      <c r="C14" s="139"/>
      <c r="D14" s="139"/>
      <c r="E14" s="124"/>
      <c r="F14" s="167" t="s">
        <v>24</v>
      </c>
      <c r="G14" s="14" t="s">
        <v>23</v>
      </c>
      <c r="H14" s="50"/>
      <c r="I14" s="50"/>
      <c r="J14" s="50"/>
      <c r="K14" s="50"/>
      <c r="L14" s="50"/>
      <c r="M14" s="77">
        <f t="shared" ref="M14:Q14" si="0">M15+M16</f>
        <v>6298.5</v>
      </c>
      <c r="N14" s="77">
        <f t="shared" si="0"/>
        <v>6712.9999999999991</v>
      </c>
      <c r="O14" s="78">
        <f t="shared" si="0"/>
        <v>7062.4</v>
      </c>
      <c r="P14" s="77">
        <f t="shared" si="0"/>
        <v>7808.8</v>
      </c>
      <c r="Q14" s="77">
        <f t="shared" si="0"/>
        <v>14405.4</v>
      </c>
      <c r="R14" s="77">
        <f>R15+R16+R17</f>
        <v>11384.900000000001</v>
      </c>
      <c r="S14" s="77">
        <f>S16+S17</f>
        <v>15652.9</v>
      </c>
      <c r="T14" s="77">
        <f t="shared" ref="T14" si="1">T15+T16</f>
        <v>14559.4</v>
      </c>
      <c r="U14" s="77">
        <f t="shared" ref="U14" si="2">U15+U16</f>
        <v>15363.400000000001</v>
      </c>
    </row>
    <row r="15" spans="1:21" ht="64.8">
      <c r="A15" s="122"/>
      <c r="B15" s="140"/>
      <c r="C15" s="140"/>
      <c r="D15" s="140"/>
      <c r="E15" s="125"/>
      <c r="F15" s="168"/>
      <c r="G15" s="30" t="s">
        <v>111</v>
      </c>
      <c r="H15" s="50">
        <v>933</v>
      </c>
      <c r="I15" s="50"/>
      <c r="J15" s="50"/>
      <c r="K15" s="50"/>
      <c r="L15" s="50"/>
      <c r="M15" s="29"/>
      <c r="N15" s="29"/>
      <c r="O15" s="70"/>
      <c r="P15" s="29"/>
      <c r="Q15" s="29"/>
      <c r="R15" s="29"/>
      <c r="S15" s="29"/>
      <c r="T15" s="29"/>
      <c r="U15" s="29"/>
    </row>
    <row r="16" spans="1:21" ht="22.5" customHeight="1">
      <c r="A16" s="122"/>
      <c r="B16" s="140"/>
      <c r="C16" s="140"/>
      <c r="D16" s="140"/>
      <c r="E16" s="125"/>
      <c r="F16" s="168"/>
      <c r="G16" s="30" t="s">
        <v>41</v>
      </c>
      <c r="H16" s="50">
        <v>933</v>
      </c>
      <c r="I16" s="50"/>
      <c r="J16" s="50"/>
      <c r="K16" s="50"/>
      <c r="L16" s="50"/>
      <c r="M16" s="29">
        <f>M20+M51+M61</f>
        <v>6298.5</v>
      </c>
      <c r="N16" s="29">
        <f>N20+N51+N61</f>
        <v>6712.9999999999991</v>
      </c>
      <c r="O16" s="70">
        <f>O20+O51+O61</f>
        <v>7062.4</v>
      </c>
      <c r="P16" s="29">
        <f>P20+P51+P61</f>
        <v>7808.8</v>
      </c>
      <c r="Q16" s="29">
        <f>Q20+Q51+Q61</f>
        <v>14405.4</v>
      </c>
      <c r="R16" s="29">
        <f>R20+R52+R61</f>
        <v>10871.500000000002</v>
      </c>
      <c r="S16" s="29">
        <f>S20+S52+S61</f>
        <v>15212.199999999999</v>
      </c>
      <c r="T16" s="29">
        <f>T20+T52+T61</f>
        <v>14559.4</v>
      </c>
      <c r="U16" s="29">
        <f>U20+U52+U61</f>
        <v>15363.400000000001</v>
      </c>
    </row>
    <row r="17" spans="1:21" ht="22.5" customHeight="1">
      <c r="A17" s="123"/>
      <c r="B17" s="141"/>
      <c r="C17" s="141"/>
      <c r="D17" s="141"/>
      <c r="E17" s="126"/>
      <c r="F17" s="169"/>
      <c r="G17" s="30" t="s">
        <v>133</v>
      </c>
      <c r="H17" s="84">
        <v>935</v>
      </c>
      <c r="I17" s="84"/>
      <c r="J17" s="84"/>
      <c r="K17" s="84"/>
      <c r="L17" s="84"/>
      <c r="M17" s="29"/>
      <c r="N17" s="29"/>
      <c r="O17" s="70"/>
      <c r="P17" s="29"/>
      <c r="Q17" s="29"/>
      <c r="R17" s="29">
        <f>R44+R56</f>
        <v>513.4</v>
      </c>
      <c r="S17" s="29">
        <f>S21+S53</f>
        <v>440.7</v>
      </c>
      <c r="T17" s="29"/>
      <c r="U17" s="29"/>
    </row>
    <row r="18" spans="1:21" ht="14.4" customHeight="1">
      <c r="A18" s="136" t="s">
        <v>5</v>
      </c>
      <c r="B18" s="133">
        <v>1</v>
      </c>
      <c r="C18" s="133"/>
      <c r="D18" s="133"/>
      <c r="E18" s="130"/>
      <c r="F18" s="127" t="s">
        <v>104</v>
      </c>
      <c r="G18" s="48" t="s">
        <v>23</v>
      </c>
      <c r="H18" s="49"/>
      <c r="I18" s="49"/>
      <c r="J18" s="49"/>
      <c r="K18" s="49"/>
      <c r="L18" s="49"/>
      <c r="M18" s="31">
        <f t="shared" ref="M18:Q18" si="3">M19+M20</f>
        <v>5559.7759999999998</v>
      </c>
      <c r="N18" s="31">
        <f t="shared" si="3"/>
        <v>5866.5999999999995</v>
      </c>
      <c r="O18" s="71">
        <f t="shared" si="3"/>
        <v>6542</v>
      </c>
      <c r="P18" s="31">
        <f t="shared" si="3"/>
        <v>7249.9830000000002</v>
      </c>
      <c r="Q18" s="31">
        <f t="shared" si="3"/>
        <v>11426.5</v>
      </c>
      <c r="R18" s="31">
        <f>R19+R20+R21</f>
        <v>10245.600000000002</v>
      </c>
      <c r="S18" s="31">
        <f>S19+S20+S21</f>
        <v>13976.4</v>
      </c>
      <c r="T18" s="31">
        <f t="shared" ref="T18" si="4">T19+T20</f>
        <v>13766.4</v>
      </c>
      <c r="U18" s="31">
        <f t="shared" ref="U18" si="5">U19+U20</f>
        <v>14570.400000000001</v>
      </c>
    </row>
    <row r="19" spans="1:21" ht="64.8">
      <c r="A19" s="137"/>
      <c r="B19" s="134"/>
      <c r="C19" s="134"/>
      <c r="D19" s="134"/>
      <c r="E19" s="131"/>
      <c r="F19" s="128"/>
      <c r="G19" s="32" t="s">
        <v>115</v>
      </c>
      <c r="H19" s="26">
        <v>933</v>
      </c>
      <c r="I19" s="26"/>
      <c r="J19" s="26"/>
      <c r="K19" s="26"/>
      <c r="L19" s="26"/>
      <c r="M19" s="33"/>
      <c r="N19" s="33"/>
      <c r="O19" s="72"/>
      <c r="P19" s="33"/>
      <c r="Q19" s="33"/>
      <c r="R19" s="33"/>
      <c r="S19" s="33"/>
      <c r="T19" s="33"/>
      <c r="U19" s="33"/>
    </row>
    <row r="20" spans="1:21">
      <c r="A20" s="137"/>
      <c r="B20" s="134"/>
      <c r="C20" s="134"/>
      <c r="D20" s="134"/>
      <c r="E20" s="131"/>
      <c r="F20" s="128"/>
      <c r="G20" s="32" t="s">
        <v>41</v>
      </c>
      <c r="H20" s="26">
        <v>933</v>
      </c>
      <c r="I20" s="26"/>
      <c r="J20" s="26"/>
      <c r="K20" s="26"/>
      <c r="L20" s="26"/>
      <c r="M20" s="33">
        <f t="shared" ref="M20:O20" si="6">M22+M30+M34+M41+M46+M38</f>
        <v>5559.7759999999998</v>
      </c>
      <c r="N20" s="33">
        <f t="shared" si="6"/>
        <v>5866.5999999999995</v>
      </c>
      <c r="O20" s="72">
        <f t="shared" si="6"/>
        <v>6542</v>
      </c>
      <c r="P20" s="33">
        <f>P22+P30+P34+P41+P46+P38+P50</f>
        <v>7249.9830000000002</v>
      </c>
      <c r="Q20" s="33">
        <f>Q22+Q30+Q34+Q41+Q46+Q38+Q50</f>
        <v>11426.5</v>
      </c>
      <c r="R20" s="33">
        <f>R22+R30+R34+R38+R42+R43+R46+R50</f>
        <v>10147.900000000001</v>
      </c>
      <c r="S20" s="33">
        <f>S22+S30+S34+S38+S42+S43+S46+S50</f>
        <v>13877.199999999999</v>
      </c>
      <c r="T20" s="33">
        <f t="shared" ref="T20:U20" si="7">T22+T30+T34+T41+T46+T38+T50</f>
        <v>13766.4</v>
      </c>
      <c r="U20" s="33">
        <f t="shared" si="7"/>
        <v>14570.400000000001</v>
      </c>
    </row>
    <row r="21" spans="1:21">
      <c r="A21" s="138"/>
      <c r="B21" s="135"/>
      <c r="C21" s="135"/>
      <c r="D21" s="135"/>
      <c r="E21" s="132"/>
      <c r="F21" s="129"/>
      <c r="G21" s="32" t="s">
        <v>133</v>
      </c>
      <c r="H21" s="26">
        <v>935</v>
      </c>
      <c r="I21" s="26"/>
      <c r="J21" s="26"/>
      <c r="K21" s="26"/>
      <c r="L21" s="26"/>
      <c r="M21" s="33"/>
      <c r="N21" s="33"/>
      <c r="O21" s="72"/>
      <c r="P21" s="33"/>
      <c r="Q21" s="33"/>
      <c r="R21" s="33">
        <f>R44</f>
        <v>97.7</v>
      </c>
      <c r="S21" s="33">
        <f>S44</f>
        <v>99.2</v>
      </c>
      <c r="T21" s="33"/>
      <c r="U21" s="33"/>
    </row>
    <row r="22" spans="1:21" ht="24">
      <c r="A22" s="19" t="s">
        <v>5</v>
      </c>
      <c r="B22" s="20">
        <v>1</v>
      </c>
      <c r="C22" s="20" t="s">
        <v>137</v>
      </c>
      <c r="D22" s="20"/>
      <c r="E22" s="21"/>
      <c r="F22" s="34" t="s">
        <v>48</v>
      </c>
      <c r="G22" s="21" t="s">
        <v>23</v>
      </c>
      <c r="H22" s="20"/>
      <c r="I22" s="20"/>
      <c r="J22" s="20"/>
      <c r="K22" s="20"/>
      <c r="L22" s="20"/>
      <c r="M22" s="35">
        <f t="shared" ref="M22:S22" si="8">SUM(M23:M29)</f>
        <v>0</v>
      </c>
      <c r="N22" s="35">
        <f t="shared" si="8"/>
        <v>0</v>
      </c>
      <c r="O22" s="73">
        <f t="shared" si="8"/>
        <v>0</v>
      </c>
      <c r="P22" s="35">
        <f t="shared" si="8"/>
        <v>0</v>
      </c>
      <c r="Q22" s="35">
        <f t="shared" si="8"/>
        <v>3464.6</v>
      </c>
      <c r="R22" s="35">
        <f t="shared" si="8"/>
        <v>83.6</v>
      </c>
      <c r="S22" s="35">
        <f t="shared" si="8"/>
        <v>45</v>
      </c>
      <c r="T22" s="35">
        <f t="shared" ref="T22:U22" si="9">SUM(T23:T29)</f>
        <v>20</v>
      </c>
      <c r="U22" s="35">
        <f t="shared" si="9"/>
        <v>20</v>
      </c>
    </row>
    <row r="23" spans="1:21" ht="60">
      <c r="A23" s="10" t="s">
        <v>5</v>
      </c>
      <c r="B23" s="11">
        <v>1</v>
      </c>
      <c r="C23" s="10" t="s">
        <v>136</v>
      </c>
      <c r="D23" s="11">
        <v>1</v>
      </c>
      <c r="E23" s="13"/>
      <c r="F23" s="18" t="s">
        <v>78</v>
      </c>
      <c r="G23" s="13" t="s">
        <v>41</v>
      </c>
      <c r="H23" s="11">
        <v>933</v>
      </c>
      <c r="I23" s="10" t="s">
        <v>68</v>
      </c>
      <c r="J23" s="11">
        <v>14</v>
      </c>
      <c r="K23" s="10" t="s">
        <v>69</v>
      </c>
      <c r="L23" s="11" t="s">
        <v>143</v>
      </c>
      <c r="M23" s="36"/>
      <c r="N23" s="36"/>
      <c r="O23" s="74"/>
      <c r="P23" s="36"/>
      <c r="Q23" s="36"/>
      <c r="R23" s="36"/>
      <c r="S23" s="36"/>
      <c r="T23" s="36"/>
      <c r="U23" s="36"/>
    </row>
    <row r="24" spans="1:21" ht="60">
      <c r="A24" s="10" t="s">
        <v>5</v>
      </c>
      <c r="B24" s="11">
        <v>1</v>
      </c>
      <c r="C24" s="10" t="s">
        <v>136</v>
      </c>
      <c r="D24" s="11">
        <v>2</v>
      </c>
      <c r="E24" s="13"/>
      <c r="F24" s="18" t="s">
        <v>67</v>
      </c>
      <c r="G24" s="13" t="s">
        <v>41</v>
      </c>
      <c r="H24" s="11">
        <v>933</v>
      </c>
      <c r="I24" s="10" t="s">
        <v>68</v>
      </c>
      <c r="J24" s="11">
        <v>14</v>
      </c>
      <c r="K24" s="10" t="s">
        <v>69</v>
      </c>
      <c r="L24" s="11" t="s">
        <v>143</v>
      </c>
      <c r="M24" s="36"/>
      <c r="N24" s="36"/>
      <c r="O24" s="74"/>
      <c r="P24" s="36"/>
      <c r="Q24" s="36"/>
      <c r="R24" s="36"/>
      <c r="S24" s="36"/>
      <c r="T24" s="36"/>
      <c r="U24" s="36"/>
    </row>
    <row r="25" spans="1:21" ht="24">
      <c r="A25" s="10" t="s">
        <v>5</v>
      </c>
      <c r="B25" s="11">
        <v>1</v>
      </c>
      <c r="C25" s="10" t="s">
        <v>136</v>
      </c>
      <c r="D25" s="11">
        <v>3</v>
      </c>
      <c r="E25" s="13"/>
      <c r="F25" s="18" t="s">
        <v>43</v>
      </c>
      <c r="G25" s="13" t="s">
        <v>41</v>
      </c>
      <c r="H25" s="11">
        <v>933</v>
      </c>
      <c r="I25" s="10" t="s">
        <v>68</v>
      </c>
      <c r="J25" s="11">
        <v>14</v>
      </c>
      <c r="K25" s="10" t="s">
        <v>69</v>
      </c>
      <c r="L25" s="11" t="s">
        <v>143</v>
      </c>
      <c r="M25" s="36"/>
      <c r="N25" s="36"/>
      <c r="O25" s="74"/>
      <c r="P25" s="36"/>
      <c r="Q25" s="36"/>
      <c r="R25" s="36"/>
      <c r="S25" s="36"/>
      <c r="T25" s="36"/>
      <c r="U25" s="36"/>
    </row>
    <row r="26" spans="1:21" ht="48">
      <c r="A26" s="10" t="s">
        <v>5</v>
      </c>
      <c r="B26" s="11">
        <v>1</v>
      </c>
      <c r="C26" s="10" t="s">
        <v>136</v>
      </c>
      <c r="D26" s="11">
        <v>4</v>
      </c>
      <c r="E26" s="12"/>
      <c r="F26" s="18" t="s">
        <v>72</v>
      </c>
      <c r="G26" s="13" t="s">
        <v>41</v>
      </c>
      <c r="H26" s="11">
        <v>933</v>
      </c>
      <c r="I26" s="10" t="s">
        <v>68</v>
      </c>
      <c r="J26" s="11">
        <v>14</v>
      </c>
      <c r="K26" s="10" t="s">
        <v>69</v>
      </c>
      <c r="L26" s="11" t="s">
        <v>143</v>
      </c>
      <c r="M26" s="36"/>
      <c r="N26" s="36"/>
      <c r="O26" s="74"/>
      <c r="P26" s="36"/>
      <c r="Q26" s="36"/>
      <c r="R26" s="36"/>
      <c r="S26" s="36"/>
      <c r="T26" s="36"/>
      <c r="U26" s="36"/>
    </row>
    <row r="27" spans="1:21" ht="36" customHeight="1">
      <c r="A27" s="106" t="s">
        <v>5</v>
      </c>
      <c r="B27" s="108">
        <v>1</v>
      </c>
      <c r="C27" s="106" t="s">
        <v>136</v>
      </c>
      <c r="D27" s="108">
        <v>5</v>
      </c>
      <c r="E27" s="110"/>
      <c r="F27" s="112" t="s">
        <v>44</v>
      </c>
      <c r="G27" s="110" t="s">
        <v>41</v>
      </c>
      <c r="H27" s="108">
        <v>933</v>
      </c>
      <c r="I27" s="10" t="s">
        <v>68</v>
      </c>
      <c r="J27" s="11">
        <v>14</v>
      </c>
      <c r="K27" s="10" t="s">
        <v>69</v>
      </c>
      <c r="L27" s="11" t="s">
        <v>143</v>
      </c>
      <c r="M27" s="36"/>
      <c r="N27" s="36"/>
      <c r="O27" s="74"/>
      <c r="P27" s="36"/>
      <c r="Q27" s="36">
        <v>3464.6</v>
      </c>
      <c r="R27" s="36">
        <f>83.6-8.7</f>
        <v>74.899999999999991</v>
      </c>
      <c r="S27" s="36">
        <f>45-10</f>
        <v>35</v>
      </c>
      <c r="T27" s="36">
        <v>10</v>
      </c>
      <c r="U27" s="36">
        <v>10</v>
      </c>
    </row>
    <row r="28" spans="1:21">
      <c r="A28" s="107"/>
      <c r="B28" s="109"/>
      <c r="C28" s="107"/>
      <c r="D28" s="109"/>
      <c r="E28" s="111"/>
      <c r="F28" s="113"/>
      <c r="G28" s="111"/>
      <c r="H28" s="109"/>
      <c r="I28" s="10" t="s">
        <v>68</v>
      </c>
      <c r="J28" s="11">
        <v>14</v>
      </c>
      <c r="K28" s="10" t="s">
        <v>69</v>
      </c>
      <c r="L28" s="11" t="s">
        <v>144</v>
      </c>
      <c r="M28" s="36"/>
      <c r="N28" s="36"/>
      <c r="O28" s="74"/>
      <c r="P28" s="36"/>
      <c r="Q28" s="36"/>
      <c r="R28" s="36">
        <v>8.6999999999999993</v>
      </c>
      <c r="S28" s="36">
        <v>10</v>
      </c>
      <c r="T28" s="36">
        <v>10</v>
      </c>
      <c r="U28" s="36">
        <v>10</v>
      </c>
    </row>
    <row r="29" spans="1:21" ht="48">
      <c r="A29" s="10" t="s">
        <v>5</v>
      </c>
      <c r="B29" s="11">
        <v>1</v>
      </c>
      <c r="C29" s="10" t="s">
        <v>136</v>
      </c>
      <c r="D29" s="11">
        <v>6</v>
      </c>
      <c r="E29" s="12"/>
      <c r="F29" s="18" t="s">
        <v>45</v>
      </c>
      <c r="G29" s="13" t="s">
        <v>41</v>
      </c>
      <c r="H29" s="11">
        <v>933</v>
      </c>
      <c r="I29" s="10" t="s">
        <v>68</v>
      </c>
      <c r="J29" s="11">
        <v>14</v>
      </c>
      <c r="K29" s="10" t="s">
        <v>69</v>
      </c>
      <c r="L29" s="11">
        <v>244</v>
      </c>
      <c r="M29" s="36"/>
      <c r="N29" s="36"/>
      <c r="O29" s="74"/>
      <c r="P29" s="36"/>
      <c r="Q29" s="36"/>
      <c r="R29" s="36"/>
      <c r="S29" s="36"/>
      <c r="T29" s="36"/>
      <c r="U29" s="36"/>
    </row>
    <row r="30" spans="1:21" ht="60">
      <c r="A30" s="19" t="s">
        <v>5</v>
      </c>
      <c r="B30" s="20">
        <v>1</v>
      </c>
      <c r="C30" s="20" t="s">
        <v>138</v>
      </c>
      <c r="D30" s="20"/>
      <c r="E30" s="28"/>
      <c r="F30" s="34" t="s">
        <v>73</v>
      </c>
      <c r="G30" s="21"/>
      <c r="H30" s="20"/>
      <c r="I30" s="19"/>
      <c r="J30" s="20"/>
      <c r="K30" s="19"/>
      <c r="L30" s="20"/>
      <c r="M30" s="35">
        <f t="shared" ref="M30:S30" si="10">SUM(M31:M33)</f>
        <v>0</v>
      </c>
      <c r="N30" s="35">
        <f t="shared" si="10"/>
        <v>0</v>
      </c>
      <c r="O30" s="73">
        <f t="shared" si="10"/>
        <v>0</v>
      </c>
      <c r="P30" s="35">
        <f t="shared" si="10"/>
        <v>147.59899999999999</v>
      </c>
      <c r="Q30" s="35">
        <f t="shared" si="10"/>
        <v>101.9</v>
      </c>
      <c r="R30" s="35">
        <f t="shared" si="10"/>
        <v>118</v>
      </c>
      <c r="S30" s="35">
        <f t="shared" si="10"/>
        <v>818</v>
      </c>
      <c r="T30" s="35">
        <f t="shared" ref="T30:U30" si="11">SUM(T31:T33)</f>
        <v>98</v>
      </c>
      <c r="U30" s="35">
        <f t="shared" si="11"/>
        <v>98</v>
      </c>
    </row>
    <row r="31" spans="1:21" ht="48">
      <c r="A31" s="10" t="s">
        <v>5</v>
      </c>
      <c r="B31" s="11">
        <v>1</v>
      </c>
      <c r="C31" s="11" t="s">
        <v>138</v>
      </c>
      <c r="D31" s="11">
        <v>1</v>
      </c>
      <c r="E31" s="12"/>
      <c r="F31" s="15" t="s">
        <v>74</v>
      </c>
      <c r="G31" s="13" t="s">
        <v>41</v>
      </c>
      <c r="H31" s="11">
        <v>933</v>
      </c>
      <c r="I31" s="10" t="s">
        <v>68</v>
      </c>
      <c r="J31" s="11">
        <v>14</v>
      </c>
      <c r="K31" s="10" t="s">
        <v>80</v>
      </c>
      <c r="L31" s="11" t="s">
        <v>143</v>
      </c>
      <c r="M31" s="36"/>
      <c r="N31" s="36"/>
      <c r="O31" s="74"/>
      <c r="P31" s="36">
        <v>147.59899999999999</v>
      </c>
      <c r="Q31" s="36">
        <v>101.9</v>
      </c>
      <c r="R31" s="36">
        <v>118</v>
      </c>
      <c r="S31" s="36">
        <v>818</v>
      </c>
      <c r="T31" s="36">
        <v>98</v>
      </c>
      <c r="U31" s="36">
        <v>98</v>
      </c>
    </row>
    <row r="32" spans="1:21" ht="84">
      <c r="A32" s="10" t="s">
        <v>5</v>
      </c>
      <c r="B32" s="11">
        <v>1</v>
      </c>
      <c r="C32" s="11" t="s">
        <v>138</v>
      </c>
      <c r="D32" s="11">
        <v>2</v>
      </c>
      <c r="E32" s="12"/>
      <c r="F32" s="15" t="s">
        <v>46</v>
      </c>
      <c r="G32" s="13" t="s">
        <v>41</v>
      </c>
      <c r="H32" s="11">
        <v>933</v>
      </c>
      <c r="I32" s="10" t="s">
        <v>68</v>
      </c>
      <c r="J32" s="11">
        <v>14</v>
      </c>
      <c r="K32" s="10" t="s">
        <v>80</v>
      </c>
      <c r="L32" s="11" t="s">
        <v>143</v>
      </c>
      <c r="M32" s="36"/>
      <c r="N32" s="36"/>
      <c r="O32" s="74"/>
      <c r="P32" s="36"/>
      <c r="Q32" s="36"/>
      <c r="R32" s="36"/>
      <c r="S32" s="36"/>
      <c r="T32" s="36"/>
      <c r="U32" s="36"/>
    </row>
    <row r="33" spans="1:30" ht="48">
      <c r="A33" s="10" t="s">
        <v>5</v>
      </c>
      <c r="B33" s="11">
        <v>1</v>
      </c>
      <c r="C33" s="11" t="s">
        <v>138</v>
      </c>
      <c r="D33" s="11">
        <v>3</v>
      </c>
      <c r="E33" s="12"/>
      <c r="F33" s="15" t="s">
        <v>47</v>
      </c>
      <c r="G33" s="13" t="s">
        <v>41</v>
      </c>
      <c r="H33" s="11">
        <v>933</v>
      </c>
      <c r="I33" s="10" t="s">
        <v>68</v>
      </c>
      <c r="J33" s="11">
        <v>14</v>
      </c>
      <c r="K33" s="10" t="s">
        <v>80</v>
      </c>
      <c r="L33" s="11">
        <v>612</v>
      </c>
      <c r="M33" s="36"/>
      <c r="N33" s="36"/>
      <c r="O33" s="74"/>
      <c r="P33" s="36"/>
      <c r="Q33" s="36"/>
      <c r="R33" s="36"/>
      <c r="S33" s="36"/>
      <c r="T33" s="36"/>
      <c r="U33" s="36"/>
    </row>
    <row r="34" spans="1:30" ht="48">
      <c r="A34" s="19" t="s">
        <v>5</v>
      </c>
      <c r="B34" s="20">
        <v>1</v>
      </c>
      <c r="C34" s="20" t="s">
        <v>139</v>
      </c>
      <c r="D34" s="20"/>
      <c r="E34" s="28"/>
      <c r="F34" s="22" t="s">
        <v>49</v>
      </c>
      <c r="G34" s="21"/>
      <c r="H34" s="20"/>
      <c r="I34" s="19"/>
      <c r="J34" s="20"/>
      <c r="K34" s="19"/>
      <c r="L34" s="20"/>
      <c r="M34" s="44">
        <f>M36</f>
        <v>4.476</v>
      </c>
      <c r="N34" s="44">
        <f t="shared" ref="N34:R34" si="12">N36</f>
        <v>5</v>
      </c>
      <c r="O34" s="75">
        <f t="shared" si="12"/>
        <v>0</v>
      </c>
      <c r="P34" s="44">
        <f t="shared" si="12"/>
        <v>0</v>
      </c>
      <c r="Q34" s="44">
        <f t="shared" si="12"/>
        <v>0</v>
      </c>
      <c r="R34" s="44">
        <f t="shared" si="12"/>
        <v>0</v>
      </c>
      <c r="S34" s="44">
        <f t="shared" ref="S34:T34" si="13">S36</f>
        <v>0</v>
      </c>
      <c r="T34" s="44">
        <f t="shared" si="13"/>
        <v>0</v>
      </c>
      <c r="U34" s="44">
        <f t="shared" ref="U34" si="14">U36</f>
        <v>0</v>
      </c>
    </row>
    <row r="35" spans="1:30" ht="72">
      <c r="A35" s="10" t="s">
        <v>5</v>
      </c>
      <c r="B35" s="11">
        <v>1</v>
      </c>
      <c r="C35" s="11" t="s">
        <v>139</v>
      </c>
      <c r="D35" s="11">
        <v>1</v>
      </c>
      <c r="E35" s="12"/>
      <c r="F35" s="9" t="s">
        <v>50</v>
      </c>
      <c r="G35" s="13" t="s">
        <v>41</v>
      </c>
      <c r="H35" s="11">
        <v>933</v>
      </c>
      <c r="I35" s="10" t="s">
        <v>68</v>
      </c>
      <c r="J35" s="11">
        <v>14</v>
      </c>
      <c r="K35" s="10" t="s">
        <v>86</v>
      </c>
      <c r="L35" s="11">
        <v>612</v>
      </c>
      <c r="M35" s="45"/>
      <c r="N35" s="36"/>
      <c r="O35" s="74"/>
      <c r="P35" s="36"/>
      <c r="Q35" s="36"/>
      <c r="R35" s="36"/>
      <c r="S35" s="36"/>
      <c r="T35" s="36"/>
      <c r="U35" s="36"/>
    </row>
    <row r="36" spans="1:30" ht="53.25" customHeight="1">
      <c r="A36" s="10" t="s">
        <v>5</v>
      </c>
      <c r="B36" s="11">
        <v>1</v>
      </c>
      <c r="C36" s="11" t="s">
        <v>139</v>
      </c>
      <c r="D36" s="11">
        <v>2</v>
      </c>
      <c r="E36" s="12"/>
      <c r="F36" s="15" t="s">
        <v>51</v>
      </c>
      <c r="G36" s="13" t="s">
        <v>41</v>
      </c>
      <c r="H36" s="11">
        <v>933</v>
      </c>
      <c r="I36" s="10" t="s">
        <v>68</v>
      </c>
      <c r="J36" s="11">
        <v>14</v>
      </c>
      <c r="K36" s="10" t="s">
        <v>85</v>
      </c>
      <c r="L36" s="11">
        <v>612</v>
      </c>
      <c r="M36" s="45">
        <v>4.476</v>
      </c>
      <c r="N36" s="36">
        <v>5</v>
      </c>
      <c r="O36" s="74">
        <v>0</v>
      </c>
      <c r="P36" s="36"/>
      <c r="Q36" s="36"/>
      <c r="R36" s="36"/>
      <c r="S36" s="36"/>
      <c r="T36" s="36"/>
      <c r="U36" s="36"/>
    </row>
    <row r="37" spans="1:30" ht="24">
      <c r="A37" s="10" t="s">
        <v>5</v>
      </c>
      <c r="B37" s="11">
        <v>1</v>
      </c>
      <c r="C37" s="11" t="s">
        <v>139</v>
      </c>
      <c r="D37" s="11">
        <v>3</v>
      </c>
      <c r="E37" s="12"/>
      <c r="F37" s="15" t="s">
        <v>52</v>
      </c>
      <c r="G37" s="13" t="s">
        <v>41</v>
      </c>
      <c r="H37" s="11">
        <v>933</v>
      </c>
      <c r="I37" s="10" t="s">
        <v>68</v>
      </c>
      <c r="J37" s="11">
        <v>14</v>
      </c>
      <c r="K37" s="10" t="s">
        <v>87</v>
      </c>
      <c r="L37" s="11">
        <v>612</v>
      </c>
      <c r="M37" s="36"/>
      <c r="N37" s="36"/>
      <c r="O37" s="74"/>
      <c r="P37" s="36"/>
      <c r="Q37" s="36"/>
      <c r="R37" s="36"/>
      <c r="S37" s="36"/>
      <c r="T37" s="36"/>
      <c r="U37" s="36"/>
    </row>
    <row r="38" spans="1:30" ht="48">
      <c r="A38" s="19" t="s">
        <v>5</v>
      </c>
      <c r="B38" s="20">
        <v>1</v>
      </c>
      <c r="C38" s="20" t="s">
        <v>140</v>
      </c>
      <c r="D38" s="20"/>
      <c r="E38" s="28"/>
      <c r="F38" s="23" t="s">
        <v>53</v>
      </c>
      <c r="G38" s="21"/>
      <c r="H38" s="20"/>
      <c r="I38" s="19"/>
      <c r="J38" s="20"/>
      <c r="K38" s="19"/>
      <c r="L38" s="20"/>
      <c r="M38" s="35"/>
      <c r="N38" s="35"/>
      <c r="O38" s="73"/>
      <c r="P38" s="35"/>
      <c r="Q38" s="35"/>
      <c r="R38" s="35">
        <f>R40</f>
        <v>17</v>
      </c>
      <c r="S38" s="35"/>
      <c r="T38" s="35"/>
      <c r="U38" s="35"/>
    </row>
    <row r="39" spans="1:30" ht="84">
      <c r="A39" s="10" t="s">
        <v>5</v>
      </c>
      <c r="B39" s="11">
        <v>1</v>
      </c>
      <c r="C39" s="11" t="s">
        <v>140</v>
      </c>
      <c r="D39" s="11">
        <v>1</v>
      </c>
      <c r="E39" s="12"/>
      <c r="F39" s="15" t="s">
        <v>54</v>
      </c>
      <c r="G39" s="13" t="s">
        <v>41</v>
      </c>
      <c r="H39" s="11">
        <v>933</v>
      </c>
      <c r="I39" s="10" t="s">
        <v>68</v>
      </c>
      <c r="J39" s="11">
        <v>14</v>
      </c>
      <c r="K39" s="10" t="s">
        <v>88</v>
      </c>
      <c r="L39" s="11" t="s">
        <v>143</v>
      </c>
      <c r="M39" s="36"/>
      <c r="N39" s="36"/>
      <c r="O39" s="74"/>
      <c r="P39" s="36"/>
      <c r="Q39" s="36"/>
      <c r="R39" s="36"/>
      <c r="S39" s="36"/>
      <c r="T39" s="36"/>
      <c r="U39" s="36"/>
    </row>
    <row r="40" spans="1:30" ht="72">
      <c r="A40" s="10" t="s">
        <v>5</v>
      </c>
      <c r="B40" s="11">
        <v>1</v>
      </c>
      <c r="C40" s="11" t="s">
        <v>140</v>
      </c>
      <c r="D40" s="11">
        <v>2</v>
      </c>
      <c r="E40" s="12"/>
      <c r="F40" s="16" t="s">
        <v>55</v>
      </c>
      <c r="G40" s="13" t="s">
        <v>41</v>
      </c>
      <c r="H40" s="11">
        <v>933</v>
      </c>
      <c r="I40" s="10" t="s">
        <v>68</v>
      </c>
      <c r="J40" s="11">
        <v>14</v>
      </c>
      <c r="K40" s="10" t="s">
        <v>88</v>
      </c>
      <c r="L40" s="11" t="s">
        <v>143</v>
      </c>
      <c r="M40" s="36"/>
      <c r="N40" s="36"/>
      <c r="O40" s="74"/>
      <c r="P40" s="36"/>
      <c r="Q40" s="36"/>
      <c r="R40" s="36">
        <v>17</v>
      </c>
      <c r="S40" s="36"/>
      <c r="T40" s="36"/>
      <c r="U40" s="36"/>
    </row>
    <row r="41" spans="1:30" ht="36">
      <c r="A41" s="19" t="s">
        <v>5</v>
      </c>
      <c r="B41" s="20">
        <v>1</v>
      </c>
      <c r="C41" s="20" t="s">
        <v>141</v>
      </c>
      <c r="D41" s="20"/>
      <c r="E41" s="28"/>
      <c r="F41" s="22" t="s">
        <v>56</v>
      </c>
      <c r="G41" s="21"/>
      <c r="H41" s="20"/>
      <c r="I41" s="19"/>
      <c r="J41" s="19"/>
      <c r="K41" s="19"/>
      <c r="L41" s="20"/>
      <c r="M41" s="35">
        <f t="shared" ref="M41:R41" si="15">SUM(M42:M45)</f>
        <v>100</v>
      </c>
      <c r="N41" s="35">
        <f t="shared" si="15"/>
        <v>100</v>
      </c>
      <c r="O41" s="73">
        <f t="shared" si="15"/>
        <v>112</v>
      </c>
      <c r="P41" s="35">
        <f t="shared" si="15"/>
        <v>112</v>
      </c>
      <c r="Q41" s="35">
        <f t="shared" si="15"/>
        <v>112</v>
      </c>
      <c r="R41" s="35">
        <f t="shared" si="15"/>
        <v>209.7</v>
      </c>
      <c r="S41" s="35">
        <f t="shared" ref="S41:T41" si="16">SUM(S42:S45)</f>
        <v>299.2</v>
      </c>
      <c r="T41" s="35">
        <f t="shared" si="16"/>
        <v>112</v>
      </c>
      <c r="U41" s="35">
        <f t="shared" ref="U41" si="17">SUM(U42:U45)</f>
        <v>112</v>
      </c>
    </row>
    <row r="42" spans="1:30" ht="72">
      <c r="A42" s="10" t="s">
        <v>5</v>
      </c>
      <c r="B42" s="11">
        <v>1</v>
      </c>
      <c r="C42" s="11" t="s">
        <v>141</v>
      </c>
      <c r="D42" s="11">
        <v>1</v>
      </c>
      <c r="E42" s="12"/>
      <c r="F42" s="15" t="s">
        <v>57</v>
      </c>
      <c r="G42" s="13" t="s">
        <v>41</v>
      </c>
      <c r="H42" s="11">
        <v>933</v>
      </c>
      <c r="I42" s="10" t="s">
        <v>68</v>
      </c>
      <c r="J42" s="10" t="s">
        <v>70</v>
      </c>
      <c r="K42" s="10" t="s">
        <v>81</v>
      </c>
      <c r="L42" s="11" t="s">
        <v>143</v>
      </c>
      <c r="M42" s="36">
        <v>8.8000000000000007</v>
      </c>
      <c r="N42" s="36">
        <v>9.3000000000000007</v>
      </c>
      <c r="O42" s="74">
        <v>12</v>
      </c>
      <c r="P42" s="36">
        <v>12</v>
      </c>
      <c r="Q42" s="36">
        <v>12</v>
      </c>
      <c r="R42" s="36">
        <v>17.2</v>
      </c>
      <c r="S42" s="36">
        <v>25</v>
      </c>
      <c r="T42" s="36">
        <v>12</v>
      </c>
      <c r="U42" s="36">
        <v>12</v>
      </c>
      <c r="V42" s="36"/>
      <c r="W42" s="36"/>
      <c r="X42" s="74"/>
      <c r="Y42" s="36"/>
      <c r="Z42" s="36"/>
      <c r="AA42" s="36"/>
      <c r="AB42" s="36"/>
      <c r="AC42" s="36"/>
      <c r="AD42" s="36"/>
    </row>
    <row r="43" spans="1:30" ht="72">
      <c r="A43" s="10" t="s">
        <v>5</v>
      </c>
      <c r="B43" s="11">
        <v>1</v>
      </c>
      <c r="C43" s="11" t="s">
        <v>141</v>
      </c>
      <c r="D43" s="11">
        <v>2</v>
      </c>
      <c r="E43" s="12"/>
      <c r="F43" s="15" t="s">
        <v>58</v>
      </c>
      <c r="G43" s="13" t="s">
        <v>41</v>
      </c>
      <c r="H43" s="11">
        <v>933</v>
      </c>
      <c r="I43" s="10" t="s">
        <v>68</v>
      </c>
      <c r="J43" s="10" t="s">
        <v>70</v>
      </c>
      <c r="K43" s="10" t="s">
        <v>81</v>
      </c>
      <c r="L43" s="11" t="s">
        <v>143</v>
      </c>
      <c r="M43" s="36">
        <v>91.2</v>
      </c>
      <c r="N43" s="36">
        <v>90.7</v>
      </c>
      <c r="O43" s="74">
        <v>100</v>
      </c>
      <c r="P43" s="36">
        <v>100</v>
      </c>
      <c r="Q43" s="36">
        <v>100</v>
      </c>
      <c r="R43" s="36">
        <v>94.8</v>
      </c>
      <c r="S43" s="36">
        <v>175</v>
      </c>
      <c r="T43" s="36">
        <v>100</v>
      </c>
      <c r="U43" s="36">
        <v>100</v>
      </c>
    </row>
    <row r="44" spans="1:30" s="91" customFormat="1" ht="48">
      <c r="A44" s="85" t="s">
        <v>5</v>
      </c>
      <c r="B44" s="86">
        <v>1</v>
      </c>
      <c r="C44" s="11" t="s">
        <v>141</v>
      </c>
      <c r="D44" s="86">
        <v>3</v>
      </c>
      <c r="E44" s="87"/>
      <c r="F44" s="88" t="s">
        <v>59</v>
      </c>
      <c r="G44" s="89" t="s">
        <v>133</v>
      </c>
      <c r="H44" s="86">
        <v>935</v>
      </c>
      <c r="I44" s="85" t="s">
        <v>68</v>
      </c>
      <c r="J44" s="85" t="s">
        <v>132</v>
      </c>
      <c r="K44" s="85" t="s">
        <v>134</v>
      </c>
      <c r="L44" s="86">
        <v>244</v>
      </c>
      <c r="M44" s="90"/>
      <c r="N44" s="90"/>
      <c r="O44" s="90"/>
      <c r="P44" s="90"/>
      <c r="Q44" s="90"/>
      <c r="R44" s="90">
        <v>97.7</v>
      </c>
      <c r="S44" s="90">
        <v>99.2</v>
      </c>
      <c r="T44" s="90"/>
      <c r="U44" s="90"/>
    </row>
    <row r="45" spans="1:30" ht="72">
      <c r="A45" s="10" t="s">
        <v>5</v>
      </c>
      <c r="B45" s="11">
        <v>1</v>
      </c>
      <c r="C45" s="11" t="s">
        <v>141</v>
      </c>
      <c r="D45" s="11">
        <v>4</v>
      </c>
      <c r="E45" s="12"/>
      <c r="F45" s="15" t="s">
        <v>60</v>
      </c>
      <c r="G45" s="13" t="s">
        <v>41</v>
      </c>
      <c r="H45" s="11">
        <v>933</v>
      </c>
      <c r="I45" s="10" t="s">
        <v>68</v>
      </c>
      <c r="J45" s="10" t="s">
        <v>70</v>
      </c>
      <c r="K45" s="10" t="s">
        <v>81</v>
      </c>
      <c r="L45" s="11" t="s">
        <v>143</v>
      </c>
      <c r="M45" s="36"/>
      <c r="N45" s="36"/>
      <c r="O45" s="74"/>
      <c r="P45" s="36"/>
      <c r="Q45" s="36"/>
      <c r="R45" s="36"/>
      <c r="S45" s="36"/>
      <c r="T45" s="36"/>
      <c r="U45" s="36"/>
    </row>
    <row r="46" spans="1:30" ht="24">
      <c r="A46" s="19" t="s">
        <v>5</v>
      </c>
      <c r="B46" s="20">
        <v>1</v>
      </c>
      <c r="C46" s="20" t="s">
        <v>142</v>
      </c>
      <c r="D46" s="20"/>
      <c r="E46" s="28"/>
      <c r="F46" s="24" t="s">
        <v>61</v>
      </c>
      <c r="G46" s="21" t="s">
        <v>41</v>
      </c>
      <c r="H46" s="20"/>
      <c r="I46" s="19"/>
      <c r="J46" s="19"/>
      <c r="K46" s="19"/>
      <c r="L46" s="20"/>
      <c r="M46" s="35">
        <f t="shared" ref="M46:R46" si="18">SUM(M47:M49)</f>
        <v>5455.3</v>
      </c>
      <c r="N46" s="35">
        <f t="shared" si="18"/>
        <v>5761.5999999999995</v>
      </c>
      <c r="O46" s="73">
        <f t="shared" si="18"/>
        <v>6430</v>
      </c>
      <c r="P46" s="35">
        <f t="shared" si="18"/>
        <v>6984.4</v>
      </c>
      <c r="Q46" s="35">
        <f t="shared" si="18"/>
        <v>7742.1</v>
      </c>
      <c r="R46" s="35">
        <f t="shared" si="18"/>
        <v>9812.4000000000015</v>
      </c>
      <c r="S46" s="35">
        <f t="shared" ref="S46:T46" si="19">SUM(S47:S49)</f>
        <v>12812.199999999999</v>
      </c>
      <c r="T46" s="35">
        <f t="shared" si="19"/>
        <v>13532.4</v>
      </c>
      <c r="U46" s="35">
        <f t="shared" ref="U46" si="20">SUM(U47:U49)</f>
        <v>14336.400000000001</v>
      </c>
    </row>
    <row r="47" spans="1:30" ht="72">
      <c r="A47" s="10" t="s">
        <v>5</v>
      </c>
      <c r="B47" s="11">
        <v>1</v>
      </c>
      <c r="C47" s="11" t="s">
        <v>142</v>
      </c>
      <c r="D47" s="11">
        <v>1</v>
      </c>
      <c r="E47" s="12"/>
      <c r="F47" s="17" t="s">
        <v>75</v>
      </c>
      <c r="G47" s="13" t="s">
        <v>41</v>
      </c>
      <c r="H47" s="11">
        <v>933</v>
      </c>
      <c r="I47" s="10" t="s">
        <v>68</v>
      </c>
      <c r="J47" s="10" t="s">
        <v>70</v>
      </c>
      <c r="K47" s="10" t="s">
        <v>79</v>
      </c>
      <c r="L47" s="11">
        <v>611</v>
      </c>
      <c r="M47" s="36">
        <f>2882.8+1483-43</f>
        <v>4322.8</v>
      </c>
      <c r="N47" s="36">
        <v>4587</v>
      </c>
      <c r="O47" s="74">
        <v>5155.2</v>
      </c>
      <c r="P47" s="81">
        <v>6984.4</v>
      </c>
      <c r="Q47" s="81">
        <v>6494.9</v>
      </c>
      <c r="R47" s="81">
        <v>8096.2</v>
      </c>
      <c r="S47" s="81">
        <v>10249.799999999999</v>
      </c>
      <c r="T47" s="81">
        <v>10825.9</v>
      </c>
      <c r="U47" s="81">
        <v>11469.1</v>
      </c>
    </row>
    <row r="48" spans="1:30" ht="36">
      <c r="A48" s="10" t="s">
        <v>5</v>
      </c>
      <c r="B48" s="11">
        <v>1</v>
      </c>
      <c r="C48" s="11" t="s">
        <v>142</v>
      </c>
      <c r="D48" s="11">
        <v>2</v>
      </c>
      <c r="E48" s="12"/>
      <c r="F48" s="17" t="s">
        <v>76</v>
      </c>
      <c r="G48" s="13" t="s">
        <v>41</v>
      </c>
      <c r="H48" s="11">
        <v>933</v>
      </c>
      <c r="I48" s="10" t="s">
        <v>68</v>
      </c>
      <c r="J48" s="10" t="s">
        <v>70</v>
      </c>
      <c r="K48" s="10" t="s">
        <v>79</v>
      </c>
      <c r="L48" s="11">
        <v>611</v>
      </c>
      <c r="M48" s="36">
        <v>1057.2</v>
      </c>
      <c r="N48" s="36">
        <v>1111.9000000000001</v>
      </c>
      <c r="O48" s="74">
        <v>1198.7</v>
      </c>
      <c r="P48" s="81"/>
      <c r="Q48" s="81">
        <v>1210.0999999999999</v>
      </c>
      <c r="R48" s="81">
        <v>1679.5</v>
      </c>
      <c r="S48" s="81">
        <v>2526.4</v>
      </c>
      <c r="T48" s="81">
        <v>2670.5</v>
      </c>
      <c r="U48" s="81">
        <v>2831.3</v>
      </c>
    </row>
    <row r="49" spans="1:21" ht="24">
      <c r="A49" s="10" t="s">
        <v>5</v>
      </c>
      <c r="B49" s="11">
        <v>1</v>
      </c>
      <c r="C49" s="11" t="s">
        <v>142</v>
      </c>
      <c r="D49" s="11">
        <v>3</v>
      </c>
      <c r="E49" s="12"/>
      <c r="F49" s="17" t="s">
        <v>77</v>
      </c>
      <c r="G49" s="13" t="s">
        <v>41</v>
      </c>
      <c r="H49" s="11">
        <v>933</v>
      </c>
      <c r="I49" s="10" t="s">
        <v>68</v>
      </c>
      <c r="J49" s="10" t="s">
        <v>70</v>
      </c>
      <c r="K49" s="10" t="s">
        <v>79</v>
      </c>
      <c r="L49" s="11">
        <v>611</v>
      </c>
      <c r="M49" s="36">
        <v>75.3</v>
      </c>
      <c r="N49" s="36">
        <v>62.7</v>
      </c>
      <c r="O49" s="74">
        <v>76.099999999999994</v>
      </c>
      <c r="P49" s="81"/>
      <c r="Q49" s="81">
        <v>37.1</v>
      </c>
      <c r="R49" s="81">
        <v>36.700000000000003</v>
      </c>
      <c r="S49" s="81">
        <v>36</v>
      </c>
      <c r="T49" s="81">
        <v>36</v>
      </c>
      <c r="U49" s="81">
        <v>36</v>
      </c>
    </row>
    <row r="50" spans="1:21">
      <c r="A50" s="10" t="s">
        <v>5</v>
      </c>
      <c r="B50" s="11">
        <v>1</v>
      </c>
      <c r="C50" s="11" t="s">
        <v>142</v>
      </c>
      <c r="D50" s="11">
        <v>4</v>
      </c>
      <c r="E50" s="12"/>
      <c r="F50" s="15" t="s">
        <v>62</v>
      </c>
      <c r="G50" s="13" t="s">
        <v>41</v>
      </c>
      <c r="H50" s="11">
        <v>933</v>
      </c>
      <c r="I50" s="10" t="s">
        <v>68</v>
      </c>
      <c r="J50" s="10" t="s">
        <v>70</v>
      </c>
      <c r="K50" s="10" t="s">
        <v>153</v>
      </c>
      <c r="L50" s="11" t="s">
        <v>145</v>
      </c>
      <c r="M50" s="36"/>
      <c r="N50" s="36"/>
      <c r="O50" s="74"/>
      <c r="P50" s="36">
        <v>5.984</v>
      </c>
      <c r="Q50" s="36">
        <v>5.9</v>
      </c>
      <c r="R50" s="36">
        <v>4.9000000000000004</v>
      </c>
      <c r="S50" s="36">
        <v>2</v>
      </c>
      <c r="T50" s="36">
        <v>4</v>
      </c>
      <c r="U50" s="36">
        <v>4</v>
      </c>
    </row>
    <row r="51" spans="1:21">
      <c r="A51" s="118" t="s">
        <v>5</v>
      </c>
      <c r="B51" s="148">
        <v>2</v>
      </c>
      <c r="C51" s="148"/>
      <c r="D51" s="148"/>
      <c r="E51" s="145"/>
      <c r="F51" s="142" t="s">
        <v>106</v>
      </c>
      <c r="G51" s="32"/>
      <c r="H51" s="26"/>
      <c r="I51" s="25"/>
      <c r="J51" s="26"/>
      <c r="K51" s="25"/>
      <c r="L51" s="26"/>
      <c r="M51" s="33">
        <f t="shared" ref="M51:R51" si="21">SUM(M54:M60)</f>
        <v>168.3</v>
      </c>
      <c r="N51" s="33">
        <f t="shared" si="21"/>
        <v>560</v>
      </c>
      <c r="O51" s="72">
        <f t="shared" si="21"/>
        <v>5</v>
      </c>
      <c r="P51" s="33">
        <f t="shared" si="21"/>
        <v>50</v>
      </c>
      <c r="Q51" s="33">
        <f t="shared" si="21"/>
        <v>61</v>
      </c>
      <c r="R51" s="33">
        <f t="shared" si="21"/>
        <v>474.7</v>
      </c>
      <c r="S51" s="33">
        <f t="shared" ref="S51:T51" si="22">SUM(S54:S60)</f>
        <v>432.5</v>
      </c>
      <c r="T51" s="33">
        <f t="shared" si="22"/>
        <v>61</v>
      </c>
      <c r="U51" s="33">
        <f t="shared" ref="U51" si="23">SUM(U54:U60)</f>
        <v>61</v>
      </c>
    </row>
    <row r="52" spans="1:21">
      <c r="A52" s="119"/>
      <c r="B52" s="149"/>
      <c r="C52" s="149"/>
      <c r="D52" s="149"/>
      <c r="E52" s="146"/>
      <c r="F52" s="143"/>
      <c r="G52" s="32" t="s">
        <v>41</v>
      </c>
      <c r="H52" s="26">
        <v>933</v>
      </c>
      <c r="I52" s="25"/>
      <c r="J52" s="26"/>
      <c r="K52" s="25"/>
      <c r="L52" s="26"/>
      <c r="M52" s="33">
        <f>M54+M58+M59+M60+M57</f>
        <v>168.3</v>
      </c>
      <c r="N52" s="33">
        <f t="shared" ref="N52:U52" si="24">N54+N58+N59+N60+N57</f>
        <v>560</v>
      </c>
      <c r="O52" s="33">
        <f t="shared" si="24"/>
        <v>5</v>
      </c>
      <c r="P52" s="33">
        <f t="shared" si="24"/>
        <v>50</v>
      </c>
      <c r="Q52" s="33">
        <f t="shared" si="24"/>
        <v>61</v>
      </c>
      <c r="R52" s="33">
        <f t="shared" si="24"/>
        <v>59</v>
      </c>
      <c r="S52" s="33">
        <f t="shared" si="24"/>
        <v>91</v>
      </c>
      <c r="T52" s="33">
        <f t="shared" si="24"/>
        <v>61</v>
      </c>
      <c r="U52" s="33">
        <f t="shared" si="24"/>
        <v>61</v>
      </c>
    </row>
    <row r="53" spans="1:21">
      <c r="A53" s="120"/>
      <c r="B53" s="150"/>
      <c r="C53" s="150"/>
      <c r="D53" s="150"/>
      <c r="E53" s="147"/>
      <c r="F53" s="144"/>
      <c r="G53" s="32" t="s">
        <v>133</v>
      </c>
      <c r="H53" s="26">
        <v>935</v>
      </c>
      <c r="I53" s="25"/>
      <c r="J53" s="26"/>
      <c r="K53" s="25"/>
      <c r="L53" s="26"/>
      <c r="M53" s="33">
        <f>M56</f>
        <v>0</v>
      </c>
      <c r="N53" s="33">
        <f t="shared" ref="N53:U53" si="25">N56</f>
        <v>0</v>
      </c>
      <c r="O53" s="33">
        <f t="shared" si="25"/>
        <v>0</v>
      </c>
      <c r="P53" s="33">
        <f t="shared" si="25"/>
        <v>0</v>
      </c>
      <c r="Q53" s="33">
        <f t="shared" si="25"/>
        <v>0</v>
      </c>
      <c r="R53" s="33">
        <f>R56+R55</f>
        <v>415.7</v>
      </c>
      <c r="S53" s="33">
        <f>S56+S55</f>
        <v>341.5</v>
      </c>
      <c r="T53" s="33">
        <f t="shared" si="25"/>
        <v>0</v>
      </c>
      <c r="U53" s="33">
        <f t="shared" si="25"/>
        <v>0</v>
      </c>
    </row>
    <row r="54" spans="1:21" ht="108">
      <c r="A54" s="10" t="s">
        <v>5</v>
      </c>
      <c r="B54" s="11">
        <v>2</v>
      </c>
      <c r="C54" s="10" t="s">
        <v>136</v>
      </c>
      <c r="D54" s="11"/>
      <c r="E54" s="12"/>
      <c r="F54" s="37" t="s">
        <v>39</v>
      </c>
      <c r="G54" s="13" t="s">
        <v>41</v>
      </c>
      <c r="H54" s="11">
        <v>933</v>
      </c>
      <c r="I54" s="10" t="s">
        <v>68</v>
      </c>
      <c r="J54" s="11">
        <v>14</v>
      </c>
      <c r="K54" s="10" t="s">
        <v>82</v>
      </c>
      <c r="L54" s="11" t="s">
        <v>143</v>
      </c>
      <c r="M54" s="36">
        <f>50-36-14</f>
        <v>0</v>
      </c>
      <c r="N54" s="36">
        <v>10</v>
      </c>
      <c r="O54" s="74">
        <v>5</v>
      </c>
      <c r="P54" s="36">
        <f>11-11</f>
        <v>0</v>
      </c>
      <c r="Q54" s="36">
        <v>11</v>
      </c>
      <c r="R54" s="36">
        <v>9</v>
      </c>
      <c r="S54" s="36">
        <f>11</f>
        <v>11</v>
      </c>
      <c r="T54" s="36">
        <v>11</v>
      </c>
      <c r="U54" s="36">
        <v>11</v>
      </c>
    </row>
    <row r="55" spans="1:21" s="91" customFormat="1" ht="108">
      <c r="A55" s="85" t="s">
        <v>5</v>
      </c>
      <c r="B55" s="86">
        <v>2</v>
      </c>
      <c r="C55" s="85" t="s">
        <v>136</v>
      </c>
      <c r="D55" s="86"/>
      <c r="E55" s="87"/>
      <c r="F55" s="92" t="s">
        <v>39</v>
      </c>
      <c r="G55" s="89" t="s">
        <v>133</v>
      </c>
      <c r="H55" s="86">
        <v>935</v>
      </c>
      <c r="I55" s="85" t="s">
        <v>68</v>
      </c>
      <c r="J55" s="86">
        <v>10</v>
      </c>
      <c r="K55" s="85" t="s">
        <v>135</v>
      </c>
      <c r="L55" s="86">
        <v>244</v>
      </c>
      <c r="M55" s="90"/>
      <c r="N55" s="90"/>
      <c r="O55" s="90"/>
      <c r="P55" s="90"/>
      <c r="Q55" s="90"/>
      <c r="R55" s="90"/>
      <c r="S55" s="90">
        <f>341.5</f>
        <v>341.5</v>
      </c>
      <c r="T55" s="90"/>
      <c r="U55" s="90"/>
    </row>
    <row r="56" spans="1:21" s="91" customFormat="1" ht="108">
      <c r="A56" s="85" t="s">
        <v>5</v>
      </c>
      <c r="B56" s="86">
        <v>2</v>
      </c>
      <c r="C56" s="85" t="s">
        <v>146</v>
      </c>
      <c r="D56" s="86"/>
      <c r="E56" s="87"/>
      <c r="F56" s="92" t="s">
        <v>39</v>
      </c>
      <c r="G56" s="89" t="s">
        <v>133</v>
      </c>
      <c r="H56" s="86">
        <v>935</v>
      </c>
      <c r="I56" s="85" t="s">
        <v>68</v>
      </c>
      <c r="J56" s="86">
        <v>10</v>
      </c>
      <c r="K56" s="85" t="s">
        <v>149</v>
      </c>
      <c r="L56" s="86">
        <v>244</v>
      </c>
      <c r="M56" s="90"/>
      <c r="N56" s="90"/>
      <c r="O56" s="90"/>
      <c r="P56" s="90"/>
      <c r="Q56" s="90"/>
      <c r="R56" s="90">
        <v>415.7</v>
      </c>
      <c r="S56" s="90"/>
      <c r="T56" s="90"/>
      <c r="U56" s="90"/>
    </row>
    <row r="57" spans="1:21" ht="120">
      <c r="A57" s="10" t="s">
        <v>5</v>
      </c>
      <c r="B57" s="11">
        <v>2</v>
      </c>
      <c r="C57" s="10" t="s">
        <v>146</v>
      </c>
      <c r="D57" s="11"/>
      <c r="E57" s="12"/>
      <c r="F57" s="37" t="s">
        <v>40</v>
      </c>
      <c r="G57" s="13" t="s">
        <v>41</v>
      </c>
      <c r="H57" s="11">
        <v>933</v>
      </c>
      <c r="I57" s="10" t="s">
        <v>68</v>
      </c>
      <c r="J57" s="11">
        <v>14</v>
      </c>
      <c r="K57" s="10" t="s">
        <v>150</v>
      </c>
      <c r="L57" s="11" t="s">
        <v>143</v>
      </c>
      <c r="M57" s="36"/>
      <c r="N57" s="36"/>
      <c r="O57" s="74"/>
      <c r="P57" s="36"/>
      <c r="Q57" s="36">
        <v>28.6</v>
      </c>
      <c r="R57" s="36"/>
      <c r="S57" s="36">
        <v>30</v>
      </c>
      <c r="T57" s="36"/>
      <c r="U57" s="36"/>
    </row>
    <row r="58" spans="1:21" ht="84">
      <c r="A58" s="10" t="s">
        <v>5</v>
      </c>
      <c r="B58" s="11">
        <v>2</v>
      </c>
      <c r="C58" s="10" t="s">
        <v>68</v>
      </c>
      <c r="D58" s="11"/>
      <c r="E58" s="12"/>
      <c r="F58" s="18" t="s">
        <v>71</v>
      </c>
      <c r="G58" s="13" t="s">
        <v>41</v>
      </c>
      <c r="H58" s="11">
        <v>933</v>
      </c>
      <c r="I58" s="10" t="s">
        <v>68</v>
      </c>
      <c r="J58" s="11">
        <v>14</v>
      </c>
      <c r="K58" s="10" t="s">
        <v>151</v>
      </c>
      <c r="L58" s="11" t="s">
        <v>143</v>
      </c>
      <c r="M58" s="36"/>
      <c r="N58" s="36"/>
      <c r="O58" s="74"/>
      <c r="P58" s="36"/>
      <c r="Q58" s="36"/>
      <c r="R58" s="36"/>
      <c r="S58" s="36"/>
      <c r="T58" s="36"/>
      <c r="U58" s="36"/>
    </row>
    <row r="59" spans="1:21" ht="36">
      <c r="A59" s="10" t="s">
        <v>5</v>
      </c>
      <c r="B59" s="11">
        <v>2</v>
      </c>
      <c r="C59" s="10" t="s">
        <v>147</v>
      </c>
      <c r="D59" s="11"/>
      <c r="E59" s="12"/>
      <c r="F59" s="18" t="s">
        <v>63</v>
      </c>
      <c r="G59" s="13" t="s">
        <v>41</v>
      </c>
      <c r="H59" s="11">
        <v>933</v>
      </c>
      <c r="I59" s="10" t="s">
        <v>68</v>
      </c>
      <c r="J59" s="11">
        <v>14</v>
      </c>
      <c r="K59" s="10" t="s">
        <v>152</v>
      </c>
      <c r="L59" s="11" t="s">
        <v>143</v>
      </c>
      <c r="M59" s="36"/>
      <c r="N59" s="36"/>
      <c r="O59" s="74"/>
      <c r="P59" s="36"/>
      <c r="Q59" s="36"/>
      <c r="R59" s="36"/>
      <c r="S59" s="36"/>
      <c r="T59" s="36"/>
      <c r="U59" s="36"/>
    </row>
    <row r="60" spans="1:21" ht="60">
      <c r="A60" s="10" t="s">
        <v>5</v>
      </c>
      <c r="B60" s="11">
        <v>2</v>
      </c>
      <c r="C60" s="10" t="s">
        <v>148</v>
      </c>
      <c r="D60" s="11"/>
      <c r="E60" s="12"/>
      <c r="F60" s="57" t="s">
        <v>108</v>
      </c>
      <c r="G60" s="13" t="s">
        <v>41</v>
      </c>
      <c r="H60" s="11">
        <v>933</v>
      </c>
      <c r="I60" s="10" t="s">
        <v>68</v>
      </c>
      <c r="J60" s="11">
        <v>14</v>
      </c>
      <c r="K60" s="10" t="s">
        <v>84</v>
      </c>
      <c r="L60" s="11">
        <v>612</v>
      </c>
      <c r="M60" s="36">
        <f>50+118.3</f>
        <v>168.3</v>
      </c>
      <c r="N60" s="36">
        <v>550</v>
      </c>
      <c r="O60" s="74">
        <v>0</v>
      </c>
      <c r="P60" s="36">
        <v>50</v>
      </c>
      <c r="Q60" s="36">
        <v>21.4</v>
      </c>
      <c r="R60" s="36">
        <v>50</v>
      </c>
      <c r="S60" s="36">
        <v>50</v>
      </c>
      <c r="T60" s="36">
        <v>50</v>
      </c>
      <c r="U60" s="36">
        <v>50</v>
      </c>
    </row>
    <row r="61" spans="1:21" ht="34.200000000000003">
      <c r="A61" s="25" t="s">
        <v>5</v>
      </c>
      <c r="B61" s="26">
        <v>3</v>
      </c>
      <c r="C61" s="25"/>
      <c r="D61" s="26"/>
      <c r="E61" s="27"/>
      <c r="F61" s="38" t="s">
        <v>107</v>
      </c>
      <c r="G61" s="32"/>
      <c r="H61" s="26"/>
      <c r="I61" s="25"/>
      <c r="J61" s="26"/>
      <c r="K61" s="25"/>
      <c r="L61" s="26"/>
      <c r="M61" s="46">
        <f t="shared" ref="M61:U61" si="26">M62</f>
        <v>570.42399999999998</v>
      </c>
      <c r="N61" s="33">
        <f t="shared" si="26"/>
        <v>286.39999999999998</v>
      </c>
      <c r="O61" s="72">
        <f t="shared" si="26"/>
        <v>515.4</v>
      </c>
      <c r="P61" s="33">
        <f t="shared" si="26"/>
        <v>508.81700000000001</v>
      </c>
      <c r="Q61" s="33">
        <f t="shared" si="26"/>
        <v>2917.9</v>
      </c>
      <c r="R61" s="33">
        <f t="shared" si="26"/>
        <v>664.6</v>
      </c>
      <c r="S61" s="33">
        <f t="shared" si="26"/>
        <v>1244</v>
      </c>
      <c r="T61" s="33">
        <f t="shared" si="26"/>
        <v>732</v>
      </c>
      <c r="U61" s="33">
        <f t="shared" si="26"/>
        <v>732</v>
      </c>
    </row>
    <row r="62" spans="1:21" ht="34.200000000000003">
      <c r="A62" s="19" t="s">
        <v>5</v>
      </c>
      <c r="B62" s="20">
        <v>3</v>
      </c>
      <c r="C62" s="19" t="s">
        <v>136</v>
      </c>
      <c r="D62" s="20"/>
      <c r="E62" s="28"/>
      <c r="F62" s="39" t="s">
        <v>64</v>
      </c>
      <c r="G62" s="21"/>
      <c r="H62" s="20"/>
      <c r="I62" s="19"/>
      <c r="J62" s="20"/>
      <c r="K62" s="19"/>
      <c r="L62" s="11" t="s">
        <v>143</v>
      </c>
      <c r="M62" s="44">
        <f t="shared" ref="M62:R62" si="27">SUM(M63:M65)</f>
        <v>570.42399999999998</v>
      </c>
      <c r="N62" s="35">
        <f t="shared" si="27"/>
        <v>286.39999999999998</v>
      </c>
      <c r="O62" s="73">
        <f t="shared" si="27"/>
        <v>515.4</v>
      </c>
      <c r="P62" s="35">
        <f t="shared" si="27"/>
        <v>508.81700000000001</v>
      </c>
      <c r="Q62" s="35">
        <f t="shared" si="27"/>
        <v>2917.9</v>
      </c>
      <c r="R62" s="35">
        <f t="shared" si="27"/>
        <v>664.6</v>
      </c>
      <c r="S62" s="35">
        <f t="shared" ref="S62:T62" si="28">SUM(S63:S65)</f>
        <v>1244</v>
      </c>
      <c r="T62" s="35">
        <f t="shared" si="28"/>
        <v>732</v>
      </c>
      <c r="U62" s="35">
        <f t="shared" ref="U62" si="29">SUM(U63:U65)</f>
        <v>732</v>
      </c>
    </row>
    <row r="63" spans="1:21" ht="36">
      <c r="A63" s="10" t="s">
        <v>5</v>
      </c>
      <c r="B63" s="11">
        <v>3</v>
      </c>
      <c r="C63" s="10" t="s">
        <v>136</v>
      </c>
      <c r="D63" s="11">
        <v>1</v>
      </c>
      <c r="E63" s="12"/>
      <c r="F63" s="40" t="s">
        <v>42</v>
      </c>
      <c r="G63" s="13" t="s">
        <v>41</v>
      </c>
      <c r="H63" s="11">
        <v>933</v>
      </c>
      <c r="I63" s="10" t="s">
        <v>68</v>
      </c>
      <c r="J63" s="11">
        <v>14</v>
      </c>
      <c r="K63" s="10" t="s">
        <v>83</v>
      </c>
      <c r="L63" s="11">
        <v>612</v>
      </c>
      <c r="M63" s="45">
        <f>403.9-18.476+128+57</f>
        <v>570.42399999999998</v>
      </c>
      <c r="N63" s="36">
        <v>286.39999999999998</v>
      </c>
      <c r="O63" s="74">
        <v>515.4</v>
      </c>
      <c r="P63" s="36">
        <v>508.81700000000001</v>
      </c>
      <c r="Q63" s="36">
        <v>2917.9</v>
      </c>
      <c r="R63" s="36">
        <v>664.6</v>
      </c>
      <c r="S63" s="36">
        <v>1244</v>
      </c>
      <c r="T63" s="36">
        <v>732</v>
      </c>
      <c r="U63" s="36">
        <v>732</v>
      </c>
    </row>
    <row r="64" spans="1:21" ht="48" hidden="1">
      <c r="A64" s="10" t="s">
        <v>5</v>
      </c>
      <c r="B64" s="11">
        <v>3</v>
      </c>
      <c r="C64" s="11">
        <v>1</v>
      </c>
      <c r="D64" s="11">
        <v>2</v>
      </c>
      <c r="E64" s="12"/>
      <c r="F64" s="40" t="s">
        <v>65</v>
      </c>
      <c r="G64" s="13" t="s">
        <v>41</v>
      </c>
      <c r="H64" s="11">
        <v>933</v>
      </c>
      <c r="I64" s="10" t="s">
        <v>68</v>
      </c>
      <c r="J64" s="11">
        <v>14</v>
      </c>
      <c r="K64" s="10" t="s">
        <v>69</v>
      </c>
      <c r="L64" s="11">
        <v>244</v>
      </c>
      <c r="M64" s="36"/>
      <c r="N64" s="36"/>
      <c r="O64" s="74"/>
      <c r="P64" s="36"/>
      <c r="Q64" s="36"/>
      <c r="R64" s="36"/>
    </row>
    <row r="65" spans="1:19" ht="48" hidden="1">
      <c r="A65" s="10" t="s">
        <v>5</v>
      </c>
      <c r="B65" s="11">
        <v>3</v>
      </c>
      <c r="C65" s="11">
        <v>1</v>
      </c>
      <c r="D65" s="11">
        <v>3</v>
      </c>
      <c r="E65" s="12"/>
      <c r="F65" s="40" t="s">
        <v>66</v>
      </c>
      <c r="G65" s="13" t="s">
        <v>41</v>
      </c>
      <c r="H65" s="11">
        <v>933</v>
      </c>
      <c r="I65" s="10" t="s">
        <v>68</v>
      </c>
      <c r="J65" s="11">
        <v>14</v>
      </c>
      <c r="K65" s="10" t="s">
        <v>69</v>
      </c>
      <c r="L65" s="11">
        <v>244</v>
      </c>
      <c r="M65" s="36"/>
      <c r="N65" s="36"/>
      <c r="O65" s="74"/>
      <c r="P65" s="36"/>
      <c r="Q65" s="36"/>
      <c r="R65" s="36"/>
    </row>
    <row r="66" spans="1:19">
      <c r="S66" s="66" t="s">
        <v>105</v>
      </c>
    </row>
  </sheetData>
  <mergeCells count="36">
    <mergeCell ref="F51:F53"/>
    <mergeCell ref="E51:E53"/>
    <mergeCell ref="D51:D53"/>
    <mergeCell ref="C51:C53"/>
    <mergeCell ref="B51:B53"/>
    <mergeCell ref="L3:U3"/>
    <mergeCell ref="A51:A53"/>
    <mergeCell ref="A14:A17"/>
    <mergeCell ref="F14:F17"/>
    <mergeCell ref="F18:F21"/>
    <mergeCell ref="E18:E21"/>
    <mergeCell ref="D18:D21"/>
    <mergeCell ref="C18:C21"/>
    <mergeCell ref="B18:B21"/>
    <mergeCell ref="A18:A21"/>
    <mergeCell ref="E14:E17"/>
    <mergeCell ref="D14:D17"/>
    <mergeCell ref="C14:C17"/>
    <mergeCell ref="B14:B17"/>
    <mergeCell ref="E27:E28"/>
    <mergeCell ref="C27:C28"/>
    <mergeCell ref="A11:E11"/>
    <mergeCell ref="F11:F12"/>
    <mergeCell ref="G11:G12"/>
    <mergeCell ref="H11:L11"/>
    <mergeCell ref="M11:U11"/>
    <mergeCell ref="A9:U9"/>
    <mergeCell ref="A8:U8"/>
    <mergeCell ref="A6:U6"/>
    <mergeCell ref="A5:U5"/>
    <mergeCell ref="A27:A28"/>
    <mergeCell ref="H27:H28"/>
    <mergeCell ref="G27:G28"/>
    <mergeCell ref="F27:F28"/>
    <mergeCell ref="D27:D28"/>
    <mergeCell ref="B27:B28"/>
  </mergeCells>
  <pageMargins left="0.11811023622047245" right="0.11811023622047245" top="0.74803149606299213" bottom="0" header="0.31496062992125984" footer="0"/>
  <pageSetup paperSize="9" scale="64" fitToHeight="8" orientation="landscape" r:id="rId1"/>
  <rowBreaks count="3" manualBreakCount="3">
    <brk id="28" max="20" man="1"/>
    <brk id="40" max="20" man="1"/>
    <brk id="50" max="2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8"/>
  <sheetViews>
    <sheetView view="pageBreakPreview" zoomScaleNormal="55" zoomScaleSheetLayoutView="100" workbookViewId="0">
      <selection activeCell="A7" activeCellId="1" sqref="A6:N6 A7:N7"/>
    </sheetView>
  </sheetViews>
  <sheetFormatPr defaultRowHeight="14.4"/>
  <cols>
    <col min="1" max="1" width="5.6640625" customWidth="1"/>
    <col min="2" max="2" width="4.21875" customWidth="1"/>
    <col min="3" max="3" width="25.109375" customWidth="1"/>
    <col min="4" max="4" width="35.44140625" customWidth="1"/>
  </cols>
  <sheetData>
    <row r="1" spans="1:18" ht="18">
      <c r="E1" s="65" t="s">
        <v>121</v>
      </c>
    </row>
    <row r="2" spans="1:18" ht="18">
      <c r="E2" s="65" t="s">
        <v>154</v>
      </c>
    </row>
    <row r="3" spans="1:18" ht="57.6" customHeight="1">
      <c r="E3" s="99" t="s">
        <v>125</v>
      </c>
      <c r="F3" s="99"/>
      <c r="G3" s="99"/>
      <c r="H3" s="99"/>
      <c r="I3" s="99"/>
      <c r="J3" s="99"/>
      <c r="K3" s="99"/>
      <c r="L3" s="99"/>
      <c r="M3" s="99"/>
      <c r="N3" s="99"/>
    </row>
    <row r="5" spans="1:18" ht="18">
      <c r="E5" s="65"/>
      <c r="G5" s="51"/>
      <c r="H5" s="51"/>
      <c r="I5" s="51"/>
      <c r="J5" s="59"/>
      <c r="K5" s="51"/>
    </row>
    <row r="6" spans="1:18" ht="17.399999999999999">
      <c r="A6" s="115" t="s">
        <v>25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</row>
    <row r="7" spans="1:18" ht="17.399999999999999">
      <c r="A7" s="115" t="s">
        <v>26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</row>
    <row r="9" spans="1:18" ht="36" customHeight="1">
      <c r="A9" s="116" t="s">
        <v>123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3"/>
      <c r="P9" s="3"/>
      <c r="Q9" s="3"/>
      <c r="R9" s="3"/>
    </row>
    <row r="10" spans="1:18" ht="34.5" customHeight="1">
      <c r="A10" s="117" t="s">
        <v>112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2"/>
      <c r="P10" s="2"/>
      <c r="Q10" s="2"/>
      <c r="R10" s="2"/>
    </row>
    <row r="12" spans="1:18" ht="15" customHeight="1">
      <c r="A12" s="163" t="s">
        <v>0</v>
      </c>
      <c r="B12" s="163"/>
      <c r="C12" s="164" t="s">
        <v>27</v>
      </c>
      <c r="D12" s="151" t="s">
        <v>28</v>
      </c>
      <c r="E12" s="157" t="s">
        <v>29</v>
      </c>
      <c r="F12" s="158"/>
      <c r="G12" s="158"/>
      <c r="H12" s="158"/>
      <c r="I12" s="158"/>
      <c r="J12" s="158"/>
      <c r="K12" s="158"/>
      <c r="L12" s="158"/>
    </row>
    <row r="13" spans="1:18" ht="23.25" customHeight="1">
      <c r="A13" s="163"/>
      <c r="B13" s="163"/>
      <c r="C13" s="165"/>
      <c r="D13" s="151"/>
      <c r="E13" s="151" t="s">
        <v>30</v>
      </c>
      <c r="F13" s="151" t="s">
        <v>10</v>
      </c>
      <c r="G13" s="151" t="s">
        <v>9</v>
      </c>
      <c r="H13" s="151" t="s">
        <v>8</v>
      </c>
      <c r="I13" s="151" t="s">
        <v>7</v>
      </c>
      <c r="J13" s="151" t="s">
        <v>6</v>
      </c>
      <c r="K13" s="151" t="s">
        <v>101</v>
      </c>
      <c r="L13" s="151" t="s">
        <v>116</v>
      </c>
      <c r="M13" s="151" t="s">
        <v>128</v>
      </c>
      <c r="N13" s="151" t="s">
        <v>129</v>
      </c>
    </row>
    <row r="14" spans="1:18">
      <c r="A14" s="52" t="s">
        <v>1</v>
      </c>
      <c r="B14" s="52" t="s">
        <v>2</v>
      </c>
      <c r="C14" s="166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</row>
    <row r="15" spans="1:18">
      <c r="A15" s="52">
        <v>1</v>
      </c>
      <c r="B15" s="52">
        <v>2</v>
      </c>
      <c r="C15" s="1">
        <v>3</v>
      </c>
      <c r="D15" s="1">
        <v>4</v>
      </c>
      <c r="E15" s="1">
        <v>5</v>
      </c>
      <c r="F15" s="1">
        <v>6</v>
      </c>
      <c r="G15" s="1">
        <v>7</v>
      </c>
      <c r="H15" s="1">
        <v>8</v>
      </c>
      <c r="I15" s="1">
        <v>9</v>
      </c>
      <c r="J15" s="58">
        <v>10</v>
      </c>
      <c r="K15" s="1">
        <v>11</v>
      </c>
      <c r="L15" s="80">
        <v>11</v>
      </c>
      <c r="M15" s="80">
        <v>11</v>
      </c>
      <c r="N15" s="80">
        <v>11</v>
      </c>
    </row>
    <row r="16" spans="1:18">
      <c r="A16" s="159" t="s">
        <v>5</v>
      </c>
      <c r="B16" s="162"/>
      <c r="C16" s="154" t="s">
        <v>24</v>
      </c>
      <c r="D16" s="4" t="s">
        <v>31</v>
      </c>
      <c r="E16" s="41">
        <f t="shared" ref="E16:F16" si="0">E17+E22+E23</f>
        <v>99248.700000000012</v>
      </c>
      <c r="F16" s="42">
        <f t="shared" si="0"/>
        <v>6298.5</v>
      </c>
      <c r="G16" s="42">
        <f t="shared" ref="G16:K16" si="1">G17+G22+G23</f>
        <v>6712.9999999999991</v>
      </c>
      <c r="H16" s="42">
        <f t="shared" si="1"/>
        <v>7062.4</v>
      </c>
      <c r="I16" s="42">
        <f t="shared" si="1"/>
        <v>7808.8</v>
      </c>
      <c r="J16" s="42">
        <f t="shared" si="1"/>
        <v>14405.4</v>
      </c>
      <c r="K16" s="42">
        <f t="shared" si="1"/>
        <v>11384.900000000001</v>
      </c>
      <c r="L16" s="42">
        <f t="shared" ref="L16:M16" si="2">L17+L22+L23</f>
        <v>15652.9</v>
      </c>
      <c r="M16" s="42">
        <f t="shared" si="2"/>
        <v>14559.4</v>
      </c>
      <c r="N16" s="42">
        <f t="shared" ref="N16" si="3">N17+N22+N23</f>
        <v>15363.400000000001</v>
      </c>
    </row>
    <row r="17" spans="1:14">
      <c r="A17" s="160"/>
      <c r="B17" s="162"/>
      <c r="C17" s="155"/>
      <c r="D17" s="7" t="s">
        <v>32</v>
      </c>
      <c r="E17" s="41">
        <f>SUM(E19:E21)</f>
        <v>99248.700000000012</v>
      </c>
      <c r="F17" s="42">
        <f>F19+F20+F21</f>
        <v>6298.5</v>
      </c>
      <c r="G17" s="42">
        <f t="shared" ref="G17:K17" si="4">G19+G20+G21</f>
        <v>6712.9999999999991</v>
      </c>
      <c r="H17" s="42">
        <f t="shared" si="4"/>
        <v>7062.4</v>
      </c>
      <c r="I17" s="42">
        <f t="shared" si="4"/>
        <v>7808.8</v>
      </c>
      <c r="J17" s="42">
        <f t="shared" si="4"/>
        <v>14405.4</v>
      </c>
      <c r="K17" s="42">
        <f t="shared" si="4"/>
        <v>11384.900000000001</v>
      </c>
      <c r="L17" s="42">
        <f t="shared" ref="L17:M17" si="5">L19+L20+L21</f>
        <v>15652.9</v>
      </c>
      <c r="M17" s="42">
        <f t="shared" si="5"/>
        <v>14559.4</v>
      </c>
      <c r="N17" s="42">
        <f t="shared" ref="N17" si="6">N19+N20+N21</f>
        <v>15363.400000000001</v>
      </c>
    </row>
    <row r="18" spans="1:14">
      <c r="A18" s="160"/>
      <c r="B18" s="162"/>
      <c r="C18" s="155"/>
      <c r="D18" s="8" t="s">
        <v>33</v>
      </c>
      <c r="E18" s="41"/>
      <c r="F18" s="42"/>
      <c r="G18" s="42"/>
      <c r="H18" s="42"/>
      <c r="I18" s="42"/>
      <c r="J18" s="42"/>
      <c r="K18" s="42"/>
      <c r="L18" s="42"/>
      <c r="M18" s="42"/>
      <c r="N18" s="42"/>
    </row>
    <row r="19" spans="1:14" ht="24.6">
      <c r="A19" s="160"/>
      <c r="B19" s="162"/>
      <c r="C19" s="155"/>
      <c r="D19" s="8" t="s">
        <v>34</v>
      </c>
      <c r="E19" s="43">
        <f>SUM(F19:N19)</f>
        <v>98294.6</v>
      </c>
      <c r="F19" s="42">
        <f>F27+F35+F43</f>
        <v>6298.5</v>
      </c>
      <c r="G19" s="42">
        <f t="shared" ref="G19:L19" si="7">G27+G35+G43</f>
        <v>6712.9999999999991</v>
      </c>
      <c r="H19" s="42">
        <f t="shared" si="7"/>
        <v>7062.4</v>
      </c>
      <c r="I19" s="42">
        <f t="shared" si="7"/>
        <v>7808.8</v>
      </c>
      <c r="J19" s="42">
        <f t="shared" si="7"/>
        <v>14405.4</v>
      </c>
      <c r="K19" s="42">
        <f t="shared" si="7"/>
        <v>10871.500000000002</v>
      </c>
      <c r="L19" s="42">
        <f t="shared" si="7"/>
        <v>15212.199999999999</v>
      </c>
      <c r="M19" s="42">
        <f t="shared" ref="M19" si="8">M27+M35+M43</f>
        <v>14559.4</v>
      </c>
      <c r="N19" s="42">
        <f t="shared" ref="N19" si="9">N27+N35+N43</f>
        <v>15363.400000000001</v>
      </c>
    </row>
    <row r="20" spans="1:14">
      <c r="A20" s="160"/>
      <c r="B20" s="162"/>
      <c r="C20" s="155"/>
      <c r="D20" s="8" t="s">
        <v>35</v>
      </c>
      <c r="E20" s="43">
        <f>SUM(F20:N20)</f>
        <v>954.09999999999991</v>
      </c>
      <c r="F20" s="42"/>
      <c r="G20" s="42"/>
      <c r="H20" s="42"/>
      <c r="I20" s="42"/>
      <c r="J20" s="42"/>
      <c r="K20" s="42">
        <f>K28+K36</f>
        <v>513.4</v>
      </c>
      <c r="L20" s="42">
        <f>L28+L36</f>
        <v>440.7</v>
      </c>
      <c r="M20" s="42"/>
      <c r="N20" s="42"/>
    </row>
    <row r="21" spans="1:14">
      <c r="A21" s="160"/>
      <c r="B21" s="162"/>
      <c r="C21" s="155"/>
      <c r="D21" s="8" t="s">
        <v>36</v>
      </c>
      <c r="E21" s="41"/>
      <c r="F21" s="42"/>
      <c r="G21" s="42"/>
      <c r="H21" s="42"/>
      <c r="I21" s="42"/>
      <c r="J21" s="42"/>
      <c r="K21" s="42"/>
      <c r="L21" s="42"/>
      <c r="M21" s="42"/>
      <c r="N21" s="42"/>
    </row>
    <row r="22" spans="1:14" ht="36.6">
      <c r="A22" s="160"/>
      <c r="B22" s="162"/>
      <c r="C22" s="155"/>
      <c r="D22" s="7" t="s">
        <v>37</v>
      </c>
      <c r="E22" s="41"/>
      <c r="F22" s="42"/>
      <c r="G22" s="42"/>
      <c r="H22" s="42"/>
      <c r="I22" s="42"/>
      <c r="J22" s="42"/>
      <c r="K22" s="42"/>
      <c r="L22" s="42"/>
      <c r="M22" s="42"/>
      <c r="N22" s="42"/>
    </row>
    <row r="23" spans="1:14">
      <c r="A23" s="161"/>
      <c r="B23" s="162"/>
      <c r="C23" s="156"/>
      <c r="D23" s="7" t="s">
        <v>38</v>
      </c>
      <c r="E23" s="41"/>
      <c r="F23" s="42"/>
      <c r="G23" s="42"/>
      <c r="H23" s="42"/>
      <c r="I23" s="42"/>
      <c r="J23" s="42"/>
      <c r="K23" s="42"/>
      <c r="L23" s="42"/>
      <c r="M23" s="42"/>
      <c r="N23" s="42"/>
    </row>
    <row r="24" spans="1:14">
      <c r="A24" s="152" t="s">
        <v>5</v>
      </c>
      <c r="B24" s="153">
        <v>1</v>
      </c>
      <c r="C24" s="154" t="s">
        <v>104</v>
      </c>
      <c r="D24" s="4" t="s">
        <v>31</v>
      </c>
      <c r="E24" s="41">
        <f t="shared" ref="E24:F24" si="10">E25+E30+E31</f>
        <v>89006.758999999991</v>
      </c>
      <c r="F24" s="41">
        <f t="shared" si="10"/>
        <v>5559.7759999999998</v>
      </c>
      <c r="G24" s="41">
        <f t="shared" ref="G24:K24" si="11">G25+G30+G31</f>
        <v>5866.5999999999995</v>
      </c>
      <c r="H24" s="41">
        <f t="shared" si="11"/>
        <v>6542</v>
      </c>
      <c r="I24" s="41">
        <f t="shared" si="11"/>
        <v>7249.9830000000002</v>
      </c>
      <c r="J24" s="41">
        <f t="shared" si="11"/>
        <v>11426.5</v>
      </c>
      <c r="K24" s="41">
        <f t="shared" si="11"/>
        <v>10245.600000000002</v>
      </c>
      <c r="L24" s="41">
        <f t="shared" ref="L24:M24" si="12">L25+L30+L31</f>
        <v>13976.4</v>
      </c>
      <c r="M24" s="41">
        <f t="shared" si="12"/>
        <v>13766.4</v>
      </c>
      <c r="N24" s="41">
        <f t="shared" ref="N24" si="13">N25+N30+N31</f>
        <v>14570.400000000001</v>
      </c>
    </row>
    <row r="25" spans="1:14">
      <c r="A25" s="152"/>
      <c r="B25" s="153"/>
      <c r="C25" s="155"/>
      <c r="D25" s="7" t="s">
        <v>32</v>
      </c>
      <c r="E25" s="41">
        <f t="shared" ref="E25:F25" si="14">SUM(E27:E29)</f>
        <v>89006.758999999991</v>
      </c>
      <c r="F25" s="41">
        <f t="shared" si="14"/>
        <v>5559.7759999999998</v>
      </c>
      <c r="G25" s="41">
        <f t="shared" ref="G25:J25" si="15">SUM(G27:G29)</f>
        <v>5866.5999999999995</v>
      </c>
      <c r="H25" s="41">
        <f t="shared" si="15"/>
        <v>6542</v>
      </c>
      <c r="I25" s="41">
        <f t="shared" si="15"/>
        <v>7249.9830000000002</v>
      </c>
      <c r="J25" s="41">
        <f t="shared" si="15"/>
        <v>11426.5</v>
      </c>
      <c r="K25" s="41">
        <f>K27+K28</f>
        <v>10245.600000000002</v>
      </c>
      <c r="L25" s="41">
        <f>L27+L28</f>
        <v>13976.4</v>
      </c>
      <c r="M25" s="41">
        <f t="shared" ref="M25" si="16">SUM(M27:M29)</f>
        <v>13766.4</v>
      </c>
      <c r="N25" s="41">
        <f t="shared" ref="N25" si="17">SUM(N27:N29)</f>
        <v>14570.400000000001</v>
      </c>
    </row>
    <row r="26" spans="1:14">
      <c r="A26" s="152"/>
      <c r="B26" s="153"/>
      <c r="C26" s="155"/>
      <c r="D26" s="8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1:14" ht="24.6">
      <c r="A27" s="152"/>
      <c r="B27" s="153"/>
      <c r="C27" s="155"/>
      <c r="D27" s="8" t="s">
        <v>34</v>
      </c>
      <c r="E27" s="43">
        <f>SUM(F27:N27)</f>
        <v>89006.758999999991</v>
      </c>
      <c r="F27" s="41">
        <f>'5'!M20</f>
        <v>5559.7759999999998</v>
      </c>
      <c r="G27" s="41">
        <f>'5'!N20</f>
        <v>5866.5999999999995</v>
      </c>
      <c r="H27" s="41">
        <f>'5'!O20</f>
        <v>6542</v>
      </c>
      <c r="I27" s="41">
        <f>'5'!P20</f>
        <v>7249.9830000000002</v>
      </c>
      <c r="J27" s="41">
        <f>'5'!Q20</f>
        <v>11426.5</v>
      </c>
      <c r="K27" s="41">
        <f>'5'!R20</f>
        <v>10147.900000000001</v>
      </c>
      <c r="L27" s="41">
        <f>'5'!S20</f>
        <v>13877.199999999999</v>
      </c>
      <c r="M27" s="41">
        <f>'5'!T20</f>
        <v>13766.4</v>
      </c>
      <c r="N27" s="41">
        <f>'5'!U20</f>
        <v>14570.400000000001</v>
      </c>
    </row>
    <row r="28" spans="1:14">
      <c r="A28" s="152"/>
      <c r="B28" s="153"/>
      <c r="C28" s="155"/>
      <c r="D28" s="8" t="s">
        <v>35</v>
      </c>
      <c r="E28" s="41"/>
      <c r="F28" s="42"/>
      <c r="G28" s="42"/>
      <c r="H28" s="42"/>
      <c r="I28" s="42"/>
      <c r="J28" s="42"/>
      <c r="K28" s="42">
        <f>'5'!R21</f>
        <v>97.7</v>
      </c>
      <c r="L28" s="42">
        <f>'5'!S21</f>
        <v>99.2</v>
      </c>
      <c r="M28" s="42"/>
      <c r="N28" s="42"/>
    </row>
    <row r="29" spans="1:14">
      <c r="A29" s="152"/>
      <c r="B29" s="153"/>
      <c r="C29" s="155"/>
      <c r="D29" s="8" t="s">
        <v>36</v>
      </c>
      <c r="E29" s="41"/>
      <c r="F29" s="42"/>
      <c r="G29" s="42"/>
      <c r="H29" s="42"/>
      <c r="I29" s="42"/>
      <c r="J29" s="42"/>
      <c r="K29" s="42"/>
      <c r="L29" s="42"/>
      <c r="M29" s="42"/>
      <c r="N29" s="42"/>
    </row>
    <row r="30" spans="1:14" ht="36.6">
      <c r="A30" s="152"/>
      <c r="B30" s="153"/>
      <c r="C30" s="155"/>
      <c r="D30" s="7" t="s">
        <v>37</v>
      </c>
      <c r="E30" s="41"/>
      <c r="F30" s="42"/>
      <c r="G30" s="42"/>
      <c r="H30" s="42"/>
      <c r="I30" s="42"/>
      <c r="J30" s="42"/>
      <c r="K30" s="42"/>
      <c r="L30" s="42"/>
      <c r="M30" s="42"/>
      <c r="N30" s="42"/>
    </row>
    <row r="31" spans="1:14">
      <c r="A31" s="152"/>
      <c r="B31" s="153"/>
      <c r="C31" s="156"/>
      <c r="D31" s="7" t="s">
        <v>38</v>
      </c>
      <c r="E31" s="41"/>
      <c r="F31" s="42"/>
      <c r="G31" s="42"/>
      <c r="H31" s="42"/>
      <c r="I31" s="42"/>
      <c r="J31" s="42"/>
      <c r="K31" s="42"/>
      <c r="L31" s="42"/>
      <c r="M31" s="42"/>
      <c r="N31" s="42"/>
    </row>
    <row r="32" spans="1:14">
      <c r="A32" s="152" t="s">
        <v>5</v>
      </c>
      <c r="B32" s="153">
        <v>2</v>
      </c>
      <c r="C32" s="154" t="s">
        <v>106</v>
      </c>
      <c r="D32" s="4" t="s">
        <v>31</v>
      </c>
      <c r="E32" s="41">
        <f>E33+E38+E39</f>
        <v>1116.3</v>
      </c>
      <c r="F32" s="41">
        <f>F33+E38+E39</f>
        <v>168.3</v>
      </c>
      <c r="G32" s="41">
        <f t="shared" ref="G32:I32" si="18">G33+F38+F39</f>
        <v>560</v>
      </c>
      <c r="H32" s="41">
        <f t="shared" si="18"/>
        <v>5</v>
      </c>
      <c r="I32" s="41">
        <f t="shared" si="18"/>
        <v>50</v>
      </c>
      <c r="J32" s="41">
        <f>J33+J39</f>
        <v>61</v>
      </c>
      <c r="K32" s="41">
        <f t="shared" ref="K32:N32" si="19">K33+K39</f>
        <v>474.7</v>
      </c>
      <c r="L32" s="41">
        <f t="shared" si="19"/>
        <v>432.5</v>
      </c>
      <c r="M32" s="41">
        <f t="shared" si="19"/>
        <v>61</v>
      </c>
      <c r="N32" s="41">
        <f t="shared" si="19"/>
        <v>61</v>
      </c>
    </row>
    <row r="33" spans="1:14">
      <c r="A33" s="152"/>
      <c r="B33" s="153"/>
      <c r="C33" s="155"/>
      <c r="D33" s="7" t="s">
        <v>32</v>
      </c>
      <c r="E33" s="41">
        <f>SUM(E35:E37)</f>
        <v>1116.3</v>
      </c>
      <c r="F33" s="41">
        <f>F35</f>
        <v>168.3</v>
      </c>
      <c r="G33" s="41">
        <f t="shared" ref="G33:I33" si="20">G35</f>
        <v>560</v>
      </c>
      <c r="H33" s="41">
        <f t="shared" si="20"/>
        <v>5</v>
      </c>
      <c r="I33" s="41">
        <f t="shared" si="20"/>
        <v>50</v>
      </c>
      <c r="J33" s="41">
        <f>J35+J36</f>
        <v>61</v>
      </c>
      <c r="K33" s="41">
        <f t="shared" ref="K33:N33" si="21">K35+K36</f>
        <v>474.7</v>
      </c>
      <c r="L33" s="41">
        <f t="shared" si="21"/>
        <v>432.5</v>
      </c>
      <c r="M33" s="41">
        <f t="shared" si="21"/>
        <v>61</v>
      </c>
      <c r="N33" s="41">
        <f t="shared" si="21"/>
        <v>61</v>
      </c>
    </row>
    <row r="34" spans="1:14">
      <c r="A34" s="152"/>
      <c r="B34" s="153"/>
      <c r="C34" s="155"/>
      <c r="D34" s="8" t="s">
        <v>33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</row>
    <row r="35" spans="1:14" ht="24.6">
      <c r="A35" s="152"/>
      <c r="B35" s="153"/>
      <c r="C35" s="155"/>
      <c r="D35" s="8" t="s">
        <v>34</v>
      </c>
      <c r="E35" s="43">
        <f>SUM(F35:N35)</f>
        <v>1116.3</v>
      </c>
      <c r="F35" s="41">
        <f>'5'!M51</f>
        <v>168.3</v>
      </c>
      <c r="G35" s="41">
        <f>'5'!N51</f>
        <v>560</v>
      </c>
      <c r="H35" s="41">
        <f>'5'!O51</f>
        <v>5</v>
      </c>
      <c r="I35" s="41">
        <f>'5'!P51</f>
        <v>50</v>
      </c>
      <c r="J35" s="41">
        <f>'5'!Q51</f>
        <v>61</v>
      </c>
      <c r="K35" s="41">
        <f>'5'!R52</f>
        <v>59</v>
      </c>
      <c r="L35" s="41">
        <f>'5'!S52</f>
        <v>91</v>
      </c>
      <c r="M35" s="41">
        <f>'5'!T51</f>
        <v>61</v>
      </c>
      <c r="N35" s="41">
        <f>'5'!U51</f>
        <v>61</v>
      </c>
    </row>
    <row r="36" spans="1:14">
      <c r="A36" s="152"/>
      <c r="B36" s="153"/>
      <c r="C36" s="155"/>
      <c r="D36" s="8" t="s">
        <v>35</v>
      </c>
      <c r="E36" s="41"/>
      <c r="F36" s="42"/>
      <c r="G36" s="42"/>
      <c r="H36" s="42"/>
      <c r="I36" s="42"/>
      <c r="J36" s="42"/>
      <c r="K36" s="42">
        <f>'5'!R53</f>
        <v>415.7</v>
      </c>
      <c r="L36" s="42">
        <f>'5'!S53</f>
        <v>341.5</v>
      </c>
      <c r="M36" s="42"/>
      <c r="N36" s="42"/>
    </row>
    <row r="37" spans="1:14">
      <c r="A37" s="152"/>
      <c r="B37" s="153"/>
      <c r="C37" s="155"/>
      <c r="D37" s="8" t="s">
        <v>36</v>
      </c>
      <c r="E37" s="41"/>
      <c r="F37" s="42"/>
      <c r="G37" s="42"/>
      <c r="H37" s="42"/>
      <c r="I37" s="42"/>
      <c r="J37" s="42"/>
      <c r="K37" s="42"/>
      <c r="L37" s="42"/>
      <c r="M37" s="42"/>
      <c r="N37" s="42"/>
    </row>
    <row r="38" spans="1:14" ht="36.6">
      <c r="A38" s="152"/>
      <c r="B38" s="153"/>
      <c r="C38" s="155"/>
      <c r="D38" s="7" t="s">
        <v>37</v>
      </c>
      <c r="E38" s="41"/>
      <c r="F38" s="42"/>
      <c r="G38" s="42"/>
      <c r="H38" s="42"/>
      <c r="I38" s="42"/>
      <c r="J38" s="42"/>
      <c r="K38" s="42"/>
      <c r="L38" s="42"/>
      <c r="M38" s="42"/>
      <c r="N38" s="42"/>
    </row>
    <row r="39" spans="1:14">
      <c r="A39" s="152"/>
      <c r="B39" s="153"/>
      <c r="C39" s="156"/>
      <c r="D39" s="7" t="s">
        <v>38</v>
      </c>
      <c r="E39" s="41"/>
      <c r="F39" s="42"/>
      <c r="G39" s="42"/>
      <c r="H39" s="42"/>
      <c r="I39" s="42"/>
      <c r="J39" s="42"/>
      <c r="K39" s="42"/>
      <c r="L39" s="42"/>
      <c r="M39" s="42"/>
      <c r="N39" s="42"/>
    </row>
    <row r="40" spans="1:14">
      <c r="A40" s="152" t="s">
        <v>5</v>
      </c>
      <c r="B40" s="153">
        <v>3</v>
      </c>
      <c r="C40" s="154" t="s">
        <v>107</v>
      </c>
      <c r="D40" s="4" t="s">
        <v>31</v>
      </c>
      <c r="E40" s="41">
        <f t="shared" ref="E40:F40" si="22">E41+E46+E47</f>
        <v>8171.5410000000002</v>
      </c>
      <c r="F40" s="41">
        <f t="shared" si="22"/>
        <v>570.42399999999998</v>
      </c>
      <c r="G40" s="41">
        <f t="shared" ref="G40:K40" si="23">G41+G46+G47</f>
        <v>286.39999999999998</v>
      </c>
      <c r="H40" s="41">
        <f t="shared" si="23"/>
        <v>515.4</v>
      </c>
      <c r="I40" s="41">
        <f t="shared" si="23"/>
        <v>508.81700000000001</v>
      </c>
      <c r="J40" s="41">
        <f t="shared" si="23"/>
        <v>2917.9</v>
      </c>
      <c r="K40" s="41">
        <f t="shared" si="23"/>
        <v>664.6</v>
      </c>
      <c r="L40" s="41">
        <f t="shared" ref="L40:M40" si="24">L41+L46+L47</f>
        <v>1244</v>
      </c>
      <c r="M40" s="41">
        <f t="shared" si="24"/>
        <v>732</v>
      </c>
      <c r="N40" s="41">
        <f t="shared" ref="N40" si="25">N41+N46+N47</f>
        <v>732</v>
      </c>
    </row>
    <row r="41" spans="1:14">
      <c r="A41" s="152"/>
      <c r="B41" s="153"/>
      <c r="C41" s="155"/>
      <c r="D41" s="7" t="s">
        <v>32</v>
      </c>
      <c r="E41" s="41">
        <f t="shared" ref="E41:F41" si="26">SUM(E43:E45)</f>
        <v>8171.5410000000002</v>
      </c>
      <c r="F41" s="41">
        <f t="shared" si="26"/>
        <v>570.42399999999998</v>
      </c>
      <c r="G41" s="41">
        <f t="shared" ref="G41:K41" si="27">SUM(G43:G45)</f>
        <v>286.39999999999998</v>
      </c>
      <c r="H41" s="41">
        <f t="shared" si="27"/>
        <v>515.4</v>
      </c>
      <c r="I41" s="41">
        <f t="shared" si="27"/>
        <v>508.81700000000001</v>
      </c>
      <c r="J41" s="41">
        <f t="shared" si="27"/>
        <v>2917.9</v>
      </c>
      <c r="K41" s="41">
        <f t="shared" si="27"/>
        <v>664.6</v>
      </c>
      <c r="L41" s="41">
        <f t="shared" ref="L41:M41" si="28">SUM(L43:L45)</f>
        <v>1244</v>
      </c>
      <c r="M41" s="41">
        <f t="shared" si="28"/>
        <v>732</v>
      </c>
      <c r="N41" s="41">
        <f t="shared" ref="N41" si="29">SUM(N43:N45)</f>
        <v>732</v>
      </c>
    </row>
    <row r="42" spans="1:14">
      <c r="A42" s="152"/>
      <c r="B42" s="153"/>
      <c r="C42" s="155"/>
      <c r="D42" s="8" t="s">
        <v>33</v>
      </c>
      <c r="E42" s="41"/>
      <c r="F42" s="42"/>
      <c r="G42" s="42"/>
      <c r="H42" s="42"/>
      <c r="I42" s="42"/>
      <c r="J42" s="42"/>
      <c r="K42" s="42"/>
      <c r="L42" s="42"/>
      <c r="M42" s="42"/>
      <c r="N42" s="42"/>
    </row>
    <row r="43" spans="1:14" ht="24.6">
      <c r="A43" s="152"/>
      <c r="B43" s="153"/>
      <c r="C43" s="155"/>
      <c r="D43" s="8" t="s">
        <v>34</v>
      </c>
      <c r="E43" s="43">
        <f>SUM(F43:N43)</f>
        <v>8171.5410000000002</v>
      </c>
      <c r="F43" s="41">
        <f>'5'!M61</f>
        <v>570.42399999999998</v>
      </c>
      <c r="G43" s="41">
        <f>'5'!N61</f>
        <v>286.39999999999998</v>
      </c>
      <c r="H43" s="41">
        <f>'5'!O61</f>
        <v>515.4</v>
      </c>
      <c r="I43" s="41">
        <f>'5'!P61</f>
        <v>508.81700000000001</v>
      </c>
      <c r="J43" s="41">
        <f>'5'!Q61</f>
        <v>2917.9</v>
      </c>
      <c r="K43" s="41">
        <f>'5'!R61</f>
        <v>664.6</v>
      </c>
      <c r="L43" s="41">
        <f>'5'!S61</f>
        <v>1244</v>
      </c>
      <c r="M43" s="41">
        <f>'5'!T61</f>
        <v>732</v>
      </c>
      <c r="N43" s="41">
        <f>'5'!U61</f>
        <v>732</v>
      </c>
    </row>
    <row r="44" spans="1:14">
      <c r="A44" s="152"/>
      <c r="B44" s="153"/>
      <c r="C44" s="155"/>
      <c r="D44" s="8" t="s">
        <v>35</v>
      </c>
      <c r="E44" s="41"/>
      <c r="F44" s="42"/>
      <c r="G44" s="42"/>
      <c r="H44" s="42"/>
      <c r="I44" s="42"/>
      <c r="J44" s="42"/>
      <c r="K44" s="42"/>
      <c r="L44" s="42"/>
      <c r="M44" s="42"/>
      <c r="N44" s="42"/>
    </row>
    <row r="45" spans="1:14">
      <c r="A45" s="152"/>
      <c r="B45" s="153"/>
      <c r="C45" s="155"/>
      <c r="D45" s="8" t="s">
        <v>36</v>
      </c>
      <c r="E45" s="41"/>
      <c r="F45" s="42"/>
      <c r="G45" s="42"/>
      <c r="H45" s="42"/>
      <c r="I45" s="42"/>
      <c r="J45" s="42"/>
      <c r="K45" s="42"/>
      <c r="L45" s="42"/>
      <c r="M45" s="42"/>
      <c r="N45" s="42"/>
    </row>
    <row r="46" spans="1:14" ht="36.6">
      <c r="A46" s="152"/>
      <c r="B46" s="153"/>
      <c r="C46" s="155"/>
      <c r="D46" s="7" t="s">
        <v>37</v>
      </c>
      <c r="E46" s="41"/>
      <c r="F46" s="42"/>
      <c r="G46" s="42"/>
      <c r="H46" s="42"/>
      <c r="I46" s="42"/>
      <c r="J46" s="42"/>
      <c r="K46" s="42"/>
      <c r="L46" s="42"/>
      <c r="M46" s="42"/>
      <c r="N46" s="42"/>
    </row>
    <row r="47" spans="1:14">
      <c r="A47" s="152"/>
      <c r="B47" s="153"/>
      <c r="C47" s="156"/>
      <c r="D47" s="7" t="s">
        <v>38</v>
      </c>
      <c r="E47" s="5"/>
      <c r="F47" s="6"/>
      <c r="G47" s="6"/>
      <c r="H47" s="6"/>
      <c r="I47" s="6"/>
      <c r="J47" s="6"/>
      <c r="K47" s="6"/>
      <c r="L47" s="6"/>
      <c r="M47" s="6"/>
      <c r="N47" s="6"/>
    </row>
    <row r="48" spans="1:14">
      <c r="L48" s="66" t="s">
        <v>105</v>
      </c>
    </row>
  </sheetData>
  <mergeCells count="31">
    <mergeCell ref="A10:N10"/>
    <mergeCell ref="A9:N9"/>
    <mergeCell ref="E3:N3"/>
    <mergeCell ref="A7:N7"/>
    <mergeCell ref="A6:N6"/>
    <mergeCell ref="L13:L14"/>
    <mergeCell ref="E12:L12"/>
    <mergeCell ref="A16:A23"/>
    <mergeCell ref="B16:B23"/>
    <mergeCell ref="C16:C23"/>
    <mergeCell ref="A12:B13"/>
    <mergeCell ref="C12:C14"/>
    <mergeCell ref="D12:D14"/>
    <mergeCell ref="E13:E14"/>
    <mergeCell ref="F13:F14"/>
    <mergeCell ref="G13:G14"/>
    <mergeCell ref="A40:A47"/>
    <mergeCell ref="B40:B47"/>
    <mergeCell ref="C40:C47"/>
    <mergeCell ref="A24:A31"/>
    <mergeCell ref="B24:B31"/>
    <mergeCell ref="C24:C31"/>
    <mergeCell ref="A32:A39"/>
    <mergeCell ref="B32:B39"/>
    <mergeCell ref="C32:C39"/>
    <mergeCell ref="M13:M14"/>
    <mergeCell ref="N13:N14"/>
    <mergeCell ref="H13:H14"/>
    <mergeCell ref="I13:I14"/>
    <mergeCell ref="K13:K14"/>
    <mergeCell ref="J13:J14"/>
  </mergeCells>
  <pageMargins left="0" right="0" top="0.74803149606299213" bottom="0" header="0.31496062992125984" footer="0"/>
  <pageSetup paperSize="9" scale="80" fitToHeight="2" orientation="landscape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4</vt:lpstr>
      <vt:lpstr>5</vt:lpstr>
      <vt:lpstr>6</vt:lpstr>
      <vt:lpstr>Лист1</vt:lpstr>
      <vt:lpstr>'5'!Область_печати</vt:lpstr>
      <vt:lpstr>'6'!Область_печати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ГоиЧС</dc:creator>
  <cp:lastModifiedBy>user</cp:lastModifiedBy>
  <cp:lastPrinted>2026-02-04T08:02:06Z</cp:lastPrinted>
  <dcterms:created xsi:type="dcterms:W3CDTF">2019-08-06T08:58:31Z</dcterms:created>
  <dcterms:modified xsi:type="dcterms:W3CDTF">2026-02-10T05:38:08Z</dcterms:modified>
</cp:coreProperties>
</file>